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<sst xmlns="http://schemas.openxmlformats.org/spreadsheetml/2006/main" count="718" uniqueCount="365">
  <si>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</si>
  <si>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</si>
  <si>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</si>
  <si>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</si>
  <si>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</si>
  <si>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</si>
  <si>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</si>
  <si>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</si>
  <si>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</si>
  <si>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</si>
  <si>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</si>
  <si>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</si>
  <si>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</si>
  <si>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</si>
  <si>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</si>
  <si>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</si>
  <si>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</si>
  <si>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</si>
  <si>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</si>
  <si>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</si>
  <si>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</si>
  <si>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</si>
  <si>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</si>
  <si>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</si>
  <si>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</si>
  <si>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</si>
  <si>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</si>
  <si>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</si>
  <si>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</si>
  <si>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</si>
  <si>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</si>
  <si>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</si>
  <si>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</si>
  <si>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</si>
  <si>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</si>
  <si>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</si>
  <si>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</si>
  <si>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</si>
  <si>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</si>
  <si>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</si>
  <si>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</si>
  <si>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</si>
  <si>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</si>
  <si>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</si>
  <si>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</si>
  <si>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</si>
  <si>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</si>
  <si>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</si>
  <si>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</si>
  <si>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</si>
  <si>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</si>
  <si>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</si>
  <si>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</si>
  <si>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</si>
  <si>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</si>
  <si>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</si>
  <si>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</si>
  <si>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</si>
  <si>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</si>
  <si>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</si>
  <si>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</si>
  <si>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</si>
  <si>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</si>
  <si>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</si>
  <si>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</si>
  <si>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</si>
  <si>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</si>
  <si>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</si>
  <si>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</si>
  <si>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</si>
  <si>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</si>
  <si>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</si>
  <si>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</si>
  <si>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</si>
  <si>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</si>
  <si>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</si>
  <si>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</si>
  <si>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</si>
  <si>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</si>
  <si>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</si>
  <si>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</si>
  <si>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</si>
  <si>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</si>
  <si>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</si>
  <si>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</si>
  <si>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</si>
  <si>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</si>
  <si>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</si>
  <si>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</si>
  <si>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</si>
  <si>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</si>
  <si>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</si>
  <si>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</si>
  <si>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</si>
  <si>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</si>
  <si>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</si>
  <si>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</si>
  <si>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</si>
  <si>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</si>
  <si>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</si>
  <si>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</si>
  <si>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</si>
  <si>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</si>
  <si>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  Antenna Length (m):</t>
  </si>
  <si>
    <t xml:space="preserve">← Choose Top-10 length</t>
  </si>
  <si>
    <t xml:space="preserve">📻  Band:</t>
  </si>
  <si>
    <t xml:space="preserve">← Select band → auto-fills Operating Frequency (C5), Load Impedance Rout/Xout (C8/C9), and Wire Length for Section 7 (C70)</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</si>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</sst>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57">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FFFFFF"/>
      <name val="Cantarell Light"/>
      <family val="0"/>
      <charset val="1"/>
    </font>
    <font>
      <b val="true"/>
      <sz val="10"/>
      <color rgb="FFFFFFFF"/>
      <name val="Arial"/>
      <family val="0"/>
      <charset val="1"/>
    </font>
    <font>
      <b val="true"/>
      <sz val="10"/>
      <name val="Arial"/>
      <family val="0"/>
      <charset val="1"/>
    </font>
    <font>
      <sz val="10"/>
      <name val="Arial"/>
      <family val="0"/>
      <charset val="1"/>
    </font>
    <font>
      <i val="true"/>
      <sz val="9"/>
      <color rgb="FF595959"/>
      <name val="Arial"/>
      <family val="0"/>
      <charset val="1"/>
    </font>
    <font>
      <b val="true"/>
      <sz val="12"/>
      <color rgb="FFFFFFFF"/>
      <name val="Cantarell Light"/>
      <family val="0"/>
      <charset val="1"/>
    </font>
    <font>
      <b val="true"/>
      <sz val="11"/>
      <name val="Cantarell Light"/>
      <family val="0"/>
      <charset val="1"/>
    </font>
    <font>
      <sz val="10"/>
      <color rgb="FF375623"/>
      <name val="Arial"/>
      <family val="0"/>
      <charset val="1"/>
    </font>
    <font>
      <i val="true"/>
      <sz val="9"/>
      <color rgb="FF375623"/>
      <name val="Arial"/>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10"/>
      <color rgb="FF1F4E79"/>
      <name val="Cantarell Light"/>
      <family val="0"/>
      <charset val="1"/>
    </font>
    <font>
      <b val="true"/>
      <sz val="10"/>
      <color rgb="FF0000AA"/>
      <name val="Cantarell Light"/>
      <family val="0"/>
      <charset val="1"/>
    </font>
    <font>
      <b val="true"/>
      <sz val="9"/>
      <color rgb="FFFFFFFF"/>
      <name val="Cantarell Light"/>
      <family val="0"/>
      <charset val="1"/>
    </font>
    <font>
      <b val="true"/>
      <sz val="9"/>
      <color rgb="FF1F4E79"/>
      <name val="Cantarell Light"/>
      <family val="0"/>
      <charset val="1"/>
    </font>
    <font>
      <sz val="9"/>
      <name val="Cantarell Light"/>
      <family val="0"/>
      <charset val="1"/>
    </font>
    <font>
      <i val="true"/>
      <sz val="9"/>
      <color rgb="FFAA0000"/>
      <name val="Cantarell Light"/>
      <family val="0"/>
      <charset val="1"/>
    </font>
    <font>
      <b val="true"/>
      <sz val="9"/>
      <name val="Cantarell Light"/>
      <family val="0"/>
      <charset val="1"/>
    </font>
    <font>
      <sz val="8"/>
      <color rgb="FF1F4E79"/>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8" fillId="13"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left" vertical="center" textRotation="0" wrapText="true" indent="0" shrinkToFit="false"/>
      <protection locked="true" hidden="false"/>
    </xf>
    <xf numFmtId="164" fontId="31" fillId="5" borderId="0" xfId="0" applyFont="true" applyBorder="false" applyAlignment="true" applyProtection="true">
      <alignment horizontal="center" vertical="center" textRotation="0" wrapText="true" indent="0" shrinkToFit="false"/>
      <protection locked="true" hidden="false"/>
    </xf>
    <xf numFmtId="164" fontId="32" fillId="0" borderId="0" xfId="0" applyFont="true" applyBorder="true" applyAlignment="true" applyProtection="true">
      <alignment horizontal="left" vertical="center" textRotation="0" wrapText="true" indent="0" shrinkToFit="false"/>
      <protection locked="true" hidden="false"/>
    </xf>
    <xf numFmtId="164" fontId="33" fillId="3" borderId="0" xfId="0" applyFont="true" applyBorder="true" applyAlignment="true" applyProtection="true">
      <alignment horizontal="left" vertical="center" textRotation="0" wrapText="true" indent="0" shrinkToFit="false"/>
      <protection locked="true" hidden="false"/>
    </xf>
    <xf numFmtId="164" fontId="34" fillId="0" borderId="0" xfId="0" applyFont="true" applyBorder="false" applyAlignment="true" applyProtection="true">
      <alignment horizontal="right" vertical="bottom" textRotation="0" wrapText="true" indent="0" shrinkToFit="false"/>
      <protection locked="true" hidden="false"/>
    </xf>
    <xf numFmtId="166" fontId="35" fillId="24" borderId="0" xfId="0" applyFont="true" applyBorder="false" applyAlignment="true" applyProtection="true">
      <alignment horizontal="center" vertical="center"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37" fillId="5" borderId="0" xfId="0" applyFont="true" applyBorder="false" applyAlignment="true" applyProtection="true">
      <alignment horizontal="right"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5" fillId="24" borderId="0" xfId="0" applyFont="true" applyBorder="false" applyAlignment="true" applyProtection="true">
      <alignment horizontal="center" vertical="center" textRotation="0" wrapText="true" indent="0" shrinkToFit="false"/>
      <protection locked="true" hidden="false"/>
    </xf>
    <xf numFmtId="167" fontId="22" fillId="24" borderId="0" xfId="0" applyFont="true" applyBorder="false" applyAlignment="true" applyProtection="true">
      <alignment horizontal="right" vertical="bottom" textRotation="0" wrapText="true" indent="0" shrinkToFit="false"/>
      <protection locked="true" hidden="false"/>
    </xf>
    <xf numFmtId="171" fontId="22"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7" fontId="38"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39" fillId="0" borderId="0" xfId="0" applyFont="true" applyBorder="false" applyAlignment="true" applyProtection="true">
      <alignment horizontal="general" vertical="bottom" textRotation="0" wrapText="true" indent="0" shrinkToFit="false"/>
      <protection locked="true" hidden="false"/>
    </xf>
    <xf numFmtId="164" fontId="33" fillId="3"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6" fontId="40"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22" fillId="0" borderId="0" xfId="0" applyFont="true" applyBorder="fals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41"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41"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43" fillId="0" borderId="0" xfId="0" applyFont="true" applyBorder="false" applyAlignment="true" applyProtection="true">
      <alignment horizontal="general" vertical="bottom" textRotation="0" wrapText="true" indent="0" shrinkToFit="false"/>
      <protection locked="true" hidden="false"/>
    </xf>
    <xf numFmtId="164" fontId="44" fillId="0" borderId="0" xfId="0" applyFont="true" applyBorder="true" applyAlignment="true" applyProtection="true">
      <alignment horizontal="center" vertical="center" textRotation="0" wrapText="true" indent="0" shrinkToFit="false"/>
      <protection locked="true" hidden="false"/>
    </xf>
    <xf numFmtId="164" fontId="45" fillId="13" borderId="0" xfId="0" applyFont="true" applyBorder="true" applyAlignment="true" applyProtection="true">
      <alignment horizontal="center" vertical="center" textRotation="0" wrapText="true" indent="0" shrinkToFit="false"/>
      <protection locked="true" hidden="false"/>
    </xf>
    <xf numFmtId="164" fontId="39" fillId="30" borderId="0"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46" fillId="31" borderId="1" xfId="0" applyFont="true" applyBorder="true" applyAlignment="true" applyProtection="true">
      <alignment horizontal="left" vertical="center" textRotation="0" wrapText="true" indent="0" shrinkToFit="false"/>
      <protection locked="true" hidden="false"/>
    </xf>
    <xf numFmtId="169" fontId="35" fillId="24"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4" fontId="47" fillId="32" borderId="1" xfId="0" applyFont="true" applyBorder="true" applyAlignment="true" applyProtection="true">
      <alignment horizontal="center" vertical="center" textRotation="0" wrapText="true" indent="0" shrinkToFit="false"/>
      <protection locked="true" hidden="false"/>
    </xf>
    <xf numFmtId="167" fontId="47" fillId="32" borderId="1" xfId="0" applyFont="true" applyBorder="true" applyAlignment="true" applyProtection="true">
      <alignment horizontal="center" vertical="center" textRotation="0" wrapText="true" indent="0" shrinkToFit="false"/>
      <protection locked="true" hidden="false"/>
    </xf>
    <xf numFmtId="164" fontId="48" fillId="13" borderId="1" xfId="0" applyFont="true" applyBorder="true" applyAlignment="true" applyProtection="true">
      <alignment horizontal="center" vertical="center" textRotation="0" wrapText="true" indent="0" shrinkToFit="false"/>
      <protection locked="true" hidden="false"/>
    </xf>
    <xf numFmtId="164" fontId="49" fillId="30" borderId="1" xfId="0" applyFont="true" applyBorder="true" applyAlignment="true" applyProtection="true">
      <alignment horizontal="center" vertical="center" textRotation="0" wrapText="true" indent="0" shrinkToFit="false"/>
      <protection locked="true" hidden="false"/>
    </xf>
    <xf numFmtId="165" fontId="50" fillId="30" borderId="1" xfId="0" applyFont="true" applyBorder="true" applyAlignment="true" applyProtection="true">
      <alignment horizontal="center" vertical="center" textRotation="0" wrapText="true" indent="0" shrinkToFit="false"/>
      <protection locked="true" hidden="false"/>
    </xf>
    <xf numFmtId="164" fontId="50" fillId="30" borderId="1" xfId="0" applyFont="true" applyBorder="true" applyAlignment="true" applyProtection="true">
      <alignment horizontal="center" vertical="center" textRotation="0" wrapText="true" indent="0" shrinkToFit="false"/>
      <protection locked="true" hidden="false"/>
    </xf>
    <xf numFmtId="167" fontId="50" fillId="30" borderId="1" xfId="0" applyFont="true" applyBorder="true" applyAlignment="true" applyProtection="true">
      <alignment horizontal="center" vertical="center" textRotation="0" wrapText="true" indent="0" shrinkToFit="false"/>
      <protection locked="true" hidden="false"/>
    </xf>
    <xf numFmtId="168" fontId="50" fillId="30" borderId="1" xfId="0" applyFont="true" applyBorder="true" applyAlignment="true" applyProtection="true">
      <alignment horizontal="center" vertical="center" textRotation="0" wrapText="true" indent="0" shrinkToFit="false"/>
      <protection locked="true" hidden="false"/>
    </xf>
    <xf numFmtId="169" fontId="50" fillId="30" borderId="1" xfId="0" applyFont="true" applyBorder="true" applyAlignment="true" applyProtection="true">
      <alignment horizontal="center" vertical="center" textRotation="0" wrapText="true" indent="0" shrinkToFit="false"/>
      <protection locked="true" hidden="false"/>
    </xf>
    <xf numFmtId="169" fontId="51" fillId="5" borderId="1" xfId="0" applyFont="true" applyBorder="true" applyAlignment="true" applyProtection="true">
      <alignment horizontal="center" vertical="center" textRotation="0" wrapText="true" indent="0" shrinkToFit="false"/>
      <protection locked="true" hidden="false"/>
    </xf>
    <xf numFmtId="167" fontId="52" fillId="30" borderId="1" xfId="0" applyFont="true" applyBorder="true" applyAlignment="true" applyProtection="true">
      <alignment horizontal="center" vertical="center" textRotation="0" wrapText="true" indent="0" shrinkToFit="false"/>
      <protection locked="true" hidden="false"/>
    </xf>
    <xf numFmtId="164" fontId="50" fillId="30" borderId="1" xfId="0" applyFont="true" applyBorder="true" applyAlignment="true" applyProtection="true">
      <alignment horizontal="left" vertical="center" textRotation="0" wrapText="true" indent="0" shrinkToFit="false"/>
      <protection locked="true" hidden="false"/>
    </xf>
    <xf numFmtId="164" fontId="49" fillId="33" borderId="1" xfId="0" applyFont="true" applyBorder="true" applyAlignment="true" applyProtection="true">
      <alignment horizontal="center" vertical="center" textRotation="0" wrapText="true" indent="0" shrinkToFit="false"/>
      <protection locked="true" hidden="false"/>
    </xf>
    <xf numFmtId="165" fontId="50" fillId="33" borderId="1" xfId="0" applyFont="true" applyBorder="true" applyAlignment="true" applyProtection="true">
      <alignment horizontal="center" vertical="center" textRotation="0" wrapText="true" indent="0" shrinkToFit="false"/>
      <protection locked="true" hidden="false"/>
    </xf>
    <xf numFmtId="164" fontId="50" fillId="33" borderId="1" xfId="0" applyFont="true" applyBorder="true" applyAlignment="true" applyProtection="true">
      <alignment horizontal="center" vertical="center" textRotation="0" wrapText="true" indent="0" shrinkToFit="false"/>
      <protection locked="true" hidden="false"/>
    </xf>
    <xf numFmtId="167" fontId="50" fillId="33" borderId="1" xfId="0" applyFont="true" applyBorder="true" applyAlignment="true" applyProtection="true">
      <alignment horizontal="center" vertical="center" textRotation="0" wrapText="true" indent="0" shrinkToFit="false"/>
      <protection locked="true" hidden="false"/>
    </xf>
    <xf numFmtId="168" fontId="50" fillId="33" borderId="1" xfId="0" applyFont="true" applyBorder="true" applyAlignment="true" applyProtection="true">
      <alignment horizontal="center" vertical="center" textRotation="0" wrapText="true" indent="0" shrinkToFit="false"/>
      <protection locked="true" hidden="false"/>
    </xf>
    <xf numFmtId="169" fontId="50" fillId="33" borderId="1" xfId="0" applyFont="true" applyBorder="true" applyAlignment="true" applyProtection="true">
      <alignment horizontal="center" vertical="center" textRotation="0" wrapText="true" indent="0" shrinkToFit="false"/>
      <protection locked="true" hidden="false"/>
    </xf>
    <xf numFmtId="167" fontId="52" fillId="33" borderId="1" xfId="0" applyFont="true" applyBorder="true" applyAlignment="true" applyProtection="true">
      <alignment horizontal="center" vertical="center" textRotation="0" wrapText="true" indent="0" shrinkToFit="false"/>
      <protection locked="true" hidden="false"/>
    </xf>
    <xf numFmtId="164" fontId="50" fillId="33" borderId="1" xfId="0" applyFont="true" applyBorder="true" applyAlignment="true" applyProtection="true">
      <alignment horizontal="left" vertical="center" textRotation="0" wrapText="true" indent="0" shrinkToFit="false"/>
      <protection locked="true" hidden="false"/>
    </xf>
    <xf numFmtId="164" fontId="39" fillId="34" borderId="0" xfId="0" applyFont="true" applyBorder="true" applyAlignment="true" applyProtection="true">
      <alignment horizontal="left" vertical="top" textRotation="0" wrapText="true" indent="0" shrinkToFit="false"/>
      <protection locked="true" hidden="false"/>
    </xf>
    <xf numFmtId="164" fontId="53" fillId="35" borderId="0" xfId="0" applyFont="true" applyBorder="true" applyAlignment="true" applyProtection="true">
      <alignment horizontal="left" vertical="center" textRotation="0" wrapText="true" indent="0" shrinkToFit="false"/>
      <protection locked="true" hidden="false"/>
    </xf>
    <xf numFmtId="164" fontId="45" fillId="2" borderId="0" xfId="0" applyFont="true" applyBorder="true" applyAlignment="true" applyProtection="true">
      <alignment horizontal="center" vertical="center" textRotation="0" wrapText="true" indent="0" shrinkToFit="false"/>
      <protection locked="true" hidden="false"/>
    </xf>
    <xf numFmtId="164" fontId="54" fillId="36" borderId="0" xfId="0" applyFont="true" applyBorder="true" applyAlignment="true" applyProtection="true">
      <alignment horizontal="center" vertical="center" textRotation="0" wrapText="true" indent="0" shrinkToFit="false"/>
      <protection locked="true" hidden="false"/>
    </xf>
    <xf numFmtId="164" fontId="55"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45" fillId="13" borderId="0" xfId="0" applyFont="true" applyBorder="true" applyAlignment="true" applyProtection="true">
      <alignment horizontal="left" vertical="center" textRotation="0" wrapText="tru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45" fillId="3" borderId="0" xfId="0" applyFont="true" applyBorder="true" applyAlignment="true" applyProtection="true">
      <alignment horizontal="left" vertical="center" textRotation="0" wrapText="true" indent="0" shrinkToFit="false"/>
      <protection locked="true" hidden="false"/>
    </xf>
    <xf numFmtId="164" fontId="17" fillId="31" borderId="2" xfId="0" applyFont="true" applyBorder="true" applyAlignment="true" applyProtection="true">
      <alignment horizontal="center" vertical="center" textRotation="0" wrapText="true" indent="0" shrinkToFit="false"/>
      <protection locked="true" hidden="false"/>
    </xf>
    <xf numFmtId="164" fontId="37" fillId="0" borderId="2" xfId="0" applyFont="true" applyBorder="true" applyAlignment="true" applyProtection="true">
      <alignment horizontal="center" vertical="center" textRotation="0" wrapText="false" indent="0" shrinkToFit="false"/>
      <protection locked="true" hidden="false"/>
    </xf>
    <xf numFmtId="167" fontId="37" fillId="0" borderId="2" xfId="0" applyFont="true" applyBorder="true" applyAlignment="true" applyProtection="true">
      <alignment horizontal="center" vertical="center" textRotation="0" wrapText="false" indent="0" shrinkToFit="false"/>
      <protection locked="true" hidden="false"/>
    </xf>
    <xf numFmtId="172" fontId="37" fillId="0" borderId="2" xfId="0" applyFont="true" applyBorder="true" applyAlignment="true" applyProtection="true">
      <alignment horizontal="center" vertical="center" textRotation="0" wrapText="false" indent="0" shrinkToFit="false"/>
      <protection locked="true" hidden="false"/>
    </xf>
    <xf numFmtId="164" fontId="45" fillId="6" borderId="0" xfId="0" applyFont="true" applyBorder="true" applyAlignment="true" applyProtection="true">
      <alignment horizontal="left" vertical="center" textRotation="0" wrapText="true" indent="0" shrinkToFit="false"/>
      <protection locked="true" hidden="false"/>
    </xf>
    <xf numFmtId="170" fontId="37" fillId="0" borderId="2" xfId="0" applyFont="true" applyBorder="true" applyAlignment="true" applyProtection="true">
      <alignment horizontal="center" vertical="center" textRotation="0" wrapText="false" indent="0" shrinkToFit="false"/>
      <protection locked="true" hidden="false"/>
    </xf>
    <xf numFmtId="173" fontId="37" fillId="0" borderId="2" xfId="0" applyFont="true" applyBorder="true" applyAlignment="true" applyProtection="true">
      <alignment horizontal="center" vertical="center" textRotation="0" wrapText="false" indent="0" shrinkToFit="false"/>
      <protection locked="true" hidden="false"/>
    </xf>
    <xf numFmtId="173" fontId="37" fillId="0" borderId="0" xfId="0" applyFont="true" applyBorder="false" applyAlignment="true" applyProtection="true">
      <alignment horizontal="general" vertical="bottom" textRotation="0" wrapText="false" indent="0" shrinkToFit="false"/>
      <protection locked="true" hidden="false"/>
    </xf>
    <xf numFmtId="170" fontId="37" fillId="0" borderId="0" xfId="0" applyFont="true" applyBorder="false" applyAlignment="true" applyProtection="true">
      <alignment horizontal="general" vertical="bottom" textRotation="0" wrapText="false" indent="0" shrinkToFit="false"/>
      <protection locked="true" hidden="false"/>
    </xf>
    <xf numFmtId="164" fontId="45" fillId="11" borderId="0" xfId="0" applyFont="true" applyBorder="true" applyAlignment="true" applyProtection="true">
      <alignment horizontal="left" vertical="center" textRotation="0" wrapText="true" indent="0" shrinkToFit="false"/>
      <protection locked="true" hidden="false"/>
    </xf>
    <xf numFmtId="164" fontId="56" fillId="0" borderId="0" xfId="0" applyFont="true" applyBorder="true" applyAlignment="true" applyProtection="true">
      <alignment horizontal="left" vertical="center" textRotation="0" wrapText="true" indent="0" shrinkToFit="false"/>
      <protection locked="true" hidden="false"/>
    </xf>
    <xf numFmtId="164" fontId="45" fillId="38" borderId="2" xfId="0" applyFont="true" applyBorder="true" applyAlignment="true" applyProtection="true">
      <alignment horizontal="center" vertical="center" textRotation="0" wrapText="true" indent="0" shrinkToFit="false"/>
      <protection locked="true" hidden="false"/>
    </xf>
    <xf numFmtId="170" fontId="45" fillId="38" borderId="2" xfId="0" applyFont="true" applyBorder="true" applyAlignment="true" applyProtection="true">
      <alignment horizontal="center" vertical="center" textRotation="0" wrapText="true" indent="0" shrinkToFit="false"/>
      <protection locked="true" hidden="false"/>
    </xf>
    <xf numFmtId="173" fontId="45" fillId="13" borderId="0" xfId="0" applyFont="true" applyBorder="true" applyAlignment="true" applyProtection="true">
      <alignment horizontal="center" vertical="center" textRotation="0" wrapText="true" indent="0" shrinkToFit="false"/>
      <protection locked="true" hidden="false"/>
    </xf>
    <xf numFmtId="173" fontId="45" fillId="6" borderId="0" xfId="0" applyFont="true" applyBorder="true" applyAlignment="true" applyProtection="true">
      <alignment horizontal="center" vertical="center" textRotation="0" wrapText="true" indent="0" shrinkToFit="false"/>
      <protection locked="true" hidden="false"/>
    </xf>
    <xf numFmtId="173" fontId="45" fillId="11" borderId="0" xfId="0" applyFont="true" applyBorder="true" applyAlignment="true" applyProtection="true">
      <alignment horizontal="center" vertical="center" textRotation="0" wrapText="true" indent="0" shrinkToFit="false"/>
      <protection locked="true" hidden="false"/>
    </xf>
    <xf numFmtId="164" fontId="45" fillId="20" borderId="0" xfId="0" applyFont="true" applyBorder="true" applyAlignment="true" applyProtection="true">
      <alignment horizontal="center" vertical="center" textRotation="0" wrapText="true" indent="0" shrinkToFit="false"/>
      <protection locked="true" hidden="false"/>
    </xf>
    <xf numFmtId="164" fontId="45" fillId="8" borderId="0" xfId="0" applyFont="true" applyBorder="true" applyAlignment="true" applyProtection="true">
      <alignment horizontal="center" vertical="center" textRotation="0" wrapText="true" indent="0" shrinkToFit="false"/>
      <protection locked="true" hidden="false"/>
    </xf>
    <xf numFmtId="173" fontId="52" fillId="31" borderId="2" xfId="0" applyFont="true" applyBorder="true" applyAlignment="true" applyProtection="true">
      <alignment horizontal="center" vertical="center" textRotation="0" wrapText="false" indent="0" shrinkToFit="false"/>
      <protection locked="true" hidden="false"/>
    </xf>
    <xf numFmtId="173" fontId="52" fillId="39" borderId="2" xfId="0" applyFont="true" applyBorder="true" applyAlignment="true" applyProtection="true">
      <alignment horizontal="center" vertical="center" textRotation="0" wrapText="true" indent="0" shrinkToFit="false"/>
      <protection locked="true" hidden="false"/>
    </xf>
    <xf numFmtId="164" fontId="52" fillId="39" borderId="2" xfId="0" applyFont="true" applyBorder="true" applyAlignment="true" applyProtection="true">
      <alignment horizontal="center" vertical="center" textRotation="0" wrapText="true" indent="0" shrinkToFit="false"/>
      <protection locked="true" hidden="false"/>
    </xf>
    <xf numFmtId="164" fontId="52" fillId="31" borderId="2" xfId="0" applyFont="true" applyBorder="true" applyAlignment="true" applyProtection="true">
      <alignment horizontal="center" vertical="center"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true" indent="0" shrinkToFit="false"/>
      <protection locked="true" hidden="false"/>
    </xf>
    <xf numFmtId="164" fontId="34" fillId="24" borderId="2" xfId="0" applyFont="true" applyBorder="true" applyAlignment="true" applyProtection="true">
      <alignment horizontal="center" vertical="center" textRotation="0" wrapText="false" indent="0" shrinkToFit="false"/>
      <protection locked="true" hidden="false"/>
    </xf>
    <xf numFmtId="164" fontId="37" fillId="24" borderId="2" xfId="0" applyFont="true" applyBorder="true" applyAlignment="true" applyProtection="true">
      <alignment horizontal="center" vertical="center" textRotation="0" wrapText="false" indent="0" shrinkToFit="false"/>
      <protection locked="true" hidden="false"/>
    </xf>
    <xf numFmtId="170" fontId="37" fillId="24" borderId="2" xfId="0" applyFont="true" applyBorder="true" applyAlignment="true" applyProtection="true">
      <alignment horizontal="center" vertical="center" textRotation="0" wrapText="false" indent="0" shrinkToFit="false"/>
      <protection locked="true" hidden="false"/>
    </xf>
    <xf numFmtId="173" fontId="37" fillId="24" borderId="2" xfId="0" applyFont="true" applyBorder="true" applyAlignment="true" applyProtection="true">
      <alignment horizontal="center" vertical="center" textRotation="0" wrapText="false" indent="0" shrinkToFit="false"/>
      <protection locked="true" hidden="false"/>
    </xf>
    <xf numFmtId="173" fontId="37"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37" fillId="40" borderId="2" xfId="0" applyFont="true" applyBorder="true" applyAlignment="true" applyProtection="true">
      <alignment horizontal="center" vertical="center" textRotation="0" wrapText="false" indent="0" shrinkToFit="false"/>
      <protection locked="true" hidden="false"/>
    </xf>
    <xf numFmtId="164" fontId="22" fillId="40"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0" borderId="0" xfId="0" applyFont="true" applyBorder="false" applyAlignment="true" applyProtection="true">
      <alignment horizontal="center" vertical="center" textRotation="0" wrapText="false" indent="0" shrinkToFit="false"/>
      <protection locked="true" hidden="false"/>
    </xf>
    <xf numFmtId="164" fontId="37" fillId="37" borderId="2" xfId="0" applyFont="true" applyBorder="true" applyAlignment="true" applyProtection="true">
      <alignment horizontal="center" vertical="center" textRotation="0" wrapText="false" indent="0" shrinkToFit="false"/>
      <protection locked="true" hidden="false"/>
    </xf>
    <xf numFmtId="170" fontId="37" fillId="37" borderId="2" xfId="0" applyFont="true" applyBorder="true" applyAlignment="true" applyProtection="true">
      <alignment horizontal="center" vertical="center" textRotation="0" wrapText="false" indent="0" shrinkToFit="false"/>
      <protection locked="true" hidden="false"/>
    </xf>
    <xf numFmtId="173" fontId="37"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37" fillId="40" borderId="2" xfId="0" applyFont="true" applyBorder="true" applyAlignment="true" applyProtection="true">
      <alignment horizontal="center" vertical="center" textRotation="0" wrapText="false" indent="0" shrinkToFit="false"/>
      <protection locked="true" hidden="false"/>
    </xf>
    <xf numFmtId="167" fontId="37" fillId="24" borderId="2" xfId="0" applyFont="true" applyBorder="true" applyAlignment="true" applyProtection="true">
      <alignment horizontal="center" vertical="center" textRotation="0" wrapText="false" indent="0" shrinkToFit="false"/>
      <protection locked="true" hidden="false"/>
    </xf>
    <xf numFmtId="164" fontId="37" fillId="5" borderId="2" xfId="0" applyFont="true" applyBorder="true" applyAlignment="true" applyProtection="true">
      <alignment horizontal="center" vertical="center" textRotation="0" wrapText="false" indent="0" shrinkToFit="false"/>
      <protection locked="true" hidden="false"/>
    </xf>
    <xf numFmtId="167" fontId="37" fillId="37" borderId="2" xfId="0" applyFont="true" applyBorder="true" applyAlignment="true" applyProtection="true">
      <alignment horizontal="center" vertical="center" textRotation="0" wrapText="false" indent="0" shrinkToFit="false"/>
      <protection locked="true" hidden="false"/>
    </xf>
    <xf numFmtId="164" fontId="22" fillId="41"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45"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1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D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20.6899054462996</c:v>
                </c:pt>
                <c:pt idx="4">
                  <c:v>7.41989299832263</c:v>
                </c:pt>
                <c:pt idx="5">
                  <c:v>6.23763651721714</c:v>
                </c:pt>
                <c:pt idx="6">
                  <c:v>12.5578253955737</c:v>
                </c:pt>
                <c:pt idx="7">
                  <c:v>2.22575428163135</c:v>
                </c:pt>
                <c:pt idx="8">
                  <c:v>4.85454757590437</c:v>
                </c:pt>
                <c:pt idx="9">
                  <c:v>17.0154883536929</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16.45</c:v>
                </c:pt>
                <c:pt idx="4">
                  <c:v>6.85</c:v>
                </c:pt>
                <c:pt idx="5">
                  <c:v>5.66</c:v>
                </c:pt>
                <c:pt idx="6">
                  <c:v>10.8</c:v>
                </c:pt>
                <c:pt idx="7">
                  <c:v>2.22</c:v>
                </c:pt>
                <c:pt idx="8">
                  <c:v>4.61</c:v>
                </c:pt>
                <c:pt idx="9">
                  <c:v>12.59</c:v>
                </c:pt>
              </c:numCache>
            </c:numRef>
          </c:val>
        </c:ser>
        <c:gapWidth val="100"/>
        <c:overlap val="0"/>
        <c:axId val="48984015"/>
        <c:axId val="59148472"/>
      </c:barChart>
      <c:catAx>
        <c:axId val="4898401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148472"/>
        <c:crosses val="autoZero"/>
        <c:auto val="1"/>
        <c:lblAlgn val="ctr"/>
        <c:lblOffset val="100"/>
        <c:noMultiLvlLbl val="0"/>
      </c:catAx>
      <c:valAx>
        <c:axId val="59148472"/>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84015"/>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2892600</xdr:colOff>
      <xdr:row>70</xdr:row>
      <xdr:rowOff>126360</xdr:rowOff>
    </xdr:to>
    <xdr:graphicFrame>
      <xdr:nvGraphicFramePr>
        <xdr:cNvPr id="1" name="Chart 1"/>
        <xdr:cNvGraphicFramePr/>
      </xdr:nvGraphicFramePr>
      <xdr:xfrm>
        <a:off x="0" y="10488240"/>
        <a:ext cx="10853640" cy="499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I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E13" activeCellId="0" sqref="E13"/>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row>
    <row r="14" customFormat="false" ht="15" hidden="false" customHeight="true" outlineLevel="0" collapsed="false">
      <c r="A14" s="11" t="s">
        <v>21</v>
      </c>
      <c r="B14" s="12" t="n">
        <v>10.1</v>
      </c>
      <c r="C14" s="12" t="n">
        <v>10.15</v>
      </c>
      <c r="D14" s="13" t="n">
        <f aca="false">(B14+C14)/2</f>
        <v>10.125</v>
      </c>
      <c r="E14" s="14" t="s">
        <v>20</v>
      </c>
      <c r="F14" s="15" t="n">
        <f aca="false">$D$5*150/D14</f>
        <v>14.0740740740741</v>
      </c>
      <c r="G14" s="15" t="n">
        <f aca="false">F14/2</f>
        <v>7.03703703703704</v>
      </c>
      <c r="H14" s="15" t="n">
        <f aca="false">$D$5*75/D14</f>
        <v>7.03703703703704</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row>
    <row r="16" customFormat="false" ht="15" hidden="false" customHeight="true" outlineLevel="0" collapsed="false">
      <c r="A16" s="11" t="s">
        <v>23</v>
      </c>
      <c r="B16" s="12" t="n">
        <v>18.068</v>
      </c>
      <c r="C16" s="12" t="n">
        <v>18.168</v>
      </c>
      <c r="D16" s="13" t="n">
        <f aca="false">(B16+C16)/2</f>
        <v>18.118</v>
      </c>
      <c r="E16" s="16" t="s">
        <v>20</v>
      </c>
      <c r="F16" s="15" t="n">
        <f aca="false">$D$5*150/D16</f>
        <v>7.86510652389888</v>
      </c>
      <c r="G16" s="15" t="n">
        <f aca="false">F16/2</f>
        <v>3.93255326194944</v>
      </c>
      <c r="H16" s="15" t="n">
        <f aca="false">$D$5*75/D16</f>
        <v>3.93255326194944</v>
      </c>
    </row>
    <row r="17" customFormat="false" ht="15" hidden="false" customHeight="true" outlineLevel="0" collapsed="false">
      <c r="A17" s="11" t="s">
        <v>24</v>
      </c>
      <c r="B17" s="12" t="n">
        <v>21</v>
      </c>
      <c r="C17" s="12" t="n">
        <v>21.45</v>
      </c>
      <c r="D17" s="13" t="n">
        <f aca="false">(B17+C17)/2</f>
        <v>21.225</v>
      </c>
      <c r="E17" s="14" t="s">
        <v>20</v>
      </c>
      <c r="F17" s="15" t="n">
        <f aca="false">$D$5*150/D17</f>
        <v>6.71378091872792</v>
      </c>
      <c r="G17" s="15" t="n">
        <f aca="false">F17/2</f>
        <v>3.35689045936396</v>
      </c>
      <c r="H17" s="15" t="n">
        <f aca="false">$D$5*75/D17</f>
        <v>3.35689045936396</v>
      </c>
    </row>
    <row r="18" customFormat="false" ht="15" hidden="false" customHeight="true" outlineLevel="0" collapsed="false">
      <c r="A18" s="11" t="s">
        <v>25</v>
      </c>
      <c r="B18" s="12" t="n">
        <v>24.89</v>
      </c>
      <c r="C18" s="12" t="n">
        <v>24.99</v>
      </c>
      <c r="D18" s="13" t="n">
        <f aca="false">(B18+C18)/2</f>
        <v>24.94</v>
      </c>
      <c r="E18" s="16" t="s">
        <v>20</v>
      </c>
      <c r="F18" s="15" t="n">
        <f aca="false">$D$5*150/D18</f>
        <v>5.71371291098637</v>
      </c>
      <c r="G18" s="15" t="n">
        <f aca="false">F18/2</f>
        <v>2.85685645549318</v>
      </c>
      <c r="H18" s="15" t="n">
        <f aca="false">$D$5*75/D18</f>
        <v>2.85685645549318</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52.7</v>
      </c>
      <c r="C27" s="25" t="n">
        <f aca="false">IFERROR(B27*100,"-")</f>
        <v>5270</v>
      </c>
      <c r="D27" s="26" t="n">
        <f aca="false">IFERROR(LARGE('Length Sweep'!$M$5:$M$555,1),"-")</f>
        <v>0.144245614035092</v>
      </c>
      <c r="E27" s="23" t="str">
        <f aca="false">IF(ISNUMBER(D27),IF(D27&gt;=0.2,"★★★ EXCELLENT",IF(D27&gt;=0.12,"★★  GOOD",IF(D27&gt;=0.07,"★  FAIR",IF(D27&gt;=0.025,"⚠  MARGINAL","✗  AVOID")))),"—")</f>
        <v>★★  GOOD</v>
      </c>
      <c r="F27" s="27" t="str">
        <f aca="false">IFERROR(TEXT(B27/SUMPRODUCT(MAX((Calculator!$E$10:$E$20="YES")*Calculator!$F$10:$F$20)),"0.00")&amp;" × λ/2 @lowest band","—")</f>
        <v>2,64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10,16)
w/CP: 28:1 (avg 8,40)</v>
      </c>
      <c r="I27" s="22"/>
    </row>
    <row r="28" customFormat="false" ht="25.5" hidden="false" customHeight="true" outlineLevel="0" collapsed="false">
      <c r="A28" s="23" t="s">
        <v>41</v>
      </c>
      <c r="B28" s="24" t="n">
        <f aca="false">IFERROR(INDEX('Length Sweep'!$A$5:$A$555,MATCH(2,'Length Sweep'!$N$5:$N$555,0)),"-")</f>
        <v>52.6</v>
      </c>
      <c r="C28" s="25" t="n">
        <f aca="false">IFERROR(B28*100,"-")</f>
        <v>5260</v>
      </c>
      <c r="D28" s="26" t="n">
        <f aca="false">IFERROR(LARGE('Length Sweep'!$M$5:$M$555,2),"-")</f>
        <v>0.139228070175442</v>
      </c>
      <c r="E28" s="23" t="str">
        <f aca="false">IF(ISNUMBER(D28),IF(D28&gt;=0.2,"★★★ EXCELLENT",IF(D28&gt;=0.12,"★★  GOOD",IF(D28&gt;=0.07,"★  FAIR",IF(D28&gt;=0.025,"⚠  MARGINAL","✗  AVOID")))),"—")</f>
        <v>★★  GOOD</v>
      </c>
      <c r="F28" s="27" t="str">
        <f aca="false">IFERROR(TEXT(B28/SUMPRODUCT(MAX((Calculator!$E$10:$E$20="YES")*Calculator!$F$10:$F$20)),"0.00")&amp;" × λ/2 @lowest band","—")</f>
        <v>2,64 × λ/2 @lowest band</v>
      </c>
      <c r="G28" s="28" t="str">
        <f aca="false">IF(ISNUMBER(B28),IF(B28&lt;10,"Short – portable use only",IF(B28&lt;18,"Portable / SOTA",IF(B28&lt;30,"Good portable/home",IF(B28&lt;45,"Excellent home station","Long wire – max performance")))),"-")</f>
        <v>Long wire – max performance</v>
      </c>
      <c r="H28" s="29" t="str">
        <f aca="false">IFERROR("No CP: "&amp;'UnUn Ratio Optimizer'!D106&amp;" (avg "&amp;TEXT('UnUn Ratio Optimizer'!E106,"0.00")&amp;")"&amp;CHAR(10)&amp;"w/CP: "&amp;'UnUn Ratio Optimizer'!I106&amp;" (avg "&amp;TEXT('UnUn Ratio Optimizer'!J106,"0.00")&amp;")","—")</f>
        <v>No CP: 27:1 (avg 10,81)
w/CP: 28:1 (avg 8,70)</v>
      </c>
      <c r="I28" s="22"/>
    </row>
    <row r="29" customFormat="false" ht="25.5" hidden="false" customHeight="true" outlineLevel="0" collapsed="false">
      <c r="A29" s="30" t="s">
        <v>42</v>
      </c>
      <c r="B29" s="31" t="n">
        <f aca="false">IFERROR(INDEX('Length Sweep'!$A$5:$A$555,MATCH(3,'Length Sweep'!$N$5:$N$555,0)),"-")</f>
        <v>52.8</v>
      </c>
      <c r="C29" s="32" t="n">
        <f aca="false">IFERROR(B29*100,"-")</f>
        <v>5280</v>
      </c>
      <c r="D29" s="33" t="n">
        <f aca="false">IFERROR(LARGE('Length Sweep'!$M$5:$M$555,3),"-")</f>
        <v>0.135578947368427</v>
      </c>
      <c r="E29" s="30" t="str">
        <f aca="false">IF(ISNUMBER(D29),IF(D29&gt;=0.2,"★★★ EXCELLENT",IF(D29&gt;=0.12,"★★  GOOD",IF(D29&gt;=0.07,"★  FAIR",IF(D29&gt;=0.025,"⚠  MARGINAL","✗  AVOID")))),"—")</f>
        <v>★★  GOOD</v>
      </c>
      <c r="F29" s="34" t="str">
        <f aca="false">IFERROR(TEXT(B29/SUMPRODUCT(MAX((Calculator!$E$10:$E$20="YES")*Calculator!$F$10:$F$20)),"0.00")&amp;" × λ/2 @lowest band","—")</f>
        <v>2,65 × λ/2 @lowest band</v>
      </c>
      <c r="G29" s="35" t="str">
        <f aca="false">IF(ISNUMBER(B29),IF(B29&lt;10,"Short – portable use only",IF(B29&lt;18,"Portable / SOTA",IF(B29&lt;30,"Good portable/home",IF(B29&lt;45,"Excellent home station","Long wire – max performance")))),"-")</f>
        <v>Long wire – max performance</v>
      </c>
      <c r="H29" s="36" t="str">
        <f aca="false">IFERROR("No CP: "&amp;'UnUn Ratio Optimizer'!D107&amp;" (avg "&amp;TEXT('UnUn Ratio Optimizer'!E107,"0.00")&amp;")"&amp;CHAR(10)&amp;"w/CP: "&amp;'UnUn Ratio Optimizer'!I107&amp;" (avg "&amp;TEXT('UnUn Ratio Optimizer'!J107,"0.00")&amp;")","—")</f>
        <v>No CP: 29:1 (avg 9,58)
w/CP: 29:1 (avg 8,11)</v>
      </c>
      <c r="I29" s="22"/>
    </row>
    <row r="30" customFormat="false" ht="25.5" hidden="false" customHeight="true" outlineLevel="0" collapsed="false">
      <c r="A30" s="30" t="s">
        <v>43</v>
      </c>
      <c r="B30" s="31" t="n">
        <f aca="false">IFERROR(INDEX('Length Sweep'!$A$5:$A$555,MATCH(4,'Length Sweep'!$N$5:$N$555,0)),"-")</f>
        <v>52.5</v>
      </c>
      <c r="C30" s="32" t="n">
        <f aca="false">IFERROR(B30*100,"-")</f>
        <v>5250</v>
      </c>
      <c r="D30" s="33" t="n">
        <f aca="false">IFERROR(LARGE('Length Sweep'!$M$5:$M$555,4),"-")</f>
        <v>0.128947368421052</v>
      </c>
      <c r="E30" s="30" t="str">
        <f aca="false">IF(ISNUMBER(D30),IF(D30&gt;=0.2,"★★★ EXCELLENT",IF(D30&gt;=0.12,"★★  GOOD",IF(D30&gt;=0.07,"★  FAIR",IF(D30&gt;=0.025,"⚠  MARGINAL","✗  AVOID")))),"—")</f>
        <v>★★  GOOD</v>
      </c>
      <c r="F30" s="34" t="str">
        <f aca="false">IFERROR(TEXT(B30/SUMPRODUCT(MAX((Calculator!$E$10:$E$20="YES")*Calculator!$F$10:$F$20)),"0.00")&amp;" × λ/2 @lowest band","—")</f>
        <v>2,63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25:1★ (avg 11,48)
w/CP: 26:1 (avg 8,97)</v>
      </c>
      <c r="I30" s="22"/>
    </row>
    <row r="31" customFormat="false" ht="25.5" hidden="false" customHeight="true" outlineLevel="0" collapsed="false">
      <c r="A31" s="37" t="s">
        <v>44</v>
      </c>
      <c r="B31" s="38" t="n">
        <f aca="false">IFERROR(INDEX('Length Sweep'!$A$5:$A$555,MATCH(5,'Length Sweep'!$N$5:$N$555,0)),"-")</f>
        <v>52.9</v>
      </c>
      <c r="C31" s="39" t="n">
        <f aca="false">IFERROR(B31*100,"-")</f>
        <v>5290</v>
      </c>
      <c r="D31" s="40" t="n">
        <f aca="false">IFERROR(LARGE('Length Sweep'!$M$5:$M$555,5),"-")</f>
        <v>0.120684210526322</v>
      </c>
      <c r="E31" s="37" t="str">
        <f aca="false">IF(ISNUMBER(D31),IF(D31&gt;=0.2,"★★★ EXCELLENT",IF(D31&gt;=0.12,"★★  GOOD",IF(D31&gt;=0.07,"★  FAIR",IF(D31&gt;=0.025,"⚠  MARGINAL","✗  AVOID")))),"—")</f>
        <v>★★  GOOD</v>
      </c>
      <c r="F31" s="41" t="str">
        <f aca="false">IFERROR(TEXT(B31/SUMPRODUCT(MAX((Calculator!$E$10:$E$20="YES")*Calculator!$F$10:$F$20)),"0.00")&amp;" × λ/2 @lowest band","—")</f>
        <v>2,65 × λ/2 @lowest band</v>
      </c>
      <c r="G31" s="42" t="str">
        <f aca="false">IF(ISNUMBER(B31),IF(B31&lt;10,"Short – portable use only",IF(B31&lt;18,"Portable / SOTA",IF(B31&lt;30,"Good portable/home",IF(B31&lt;45,"Excellent home station","Long wire – max performance")))),"-")</f>
        <v>Long wire – max performance</v>
      </c>
      <c r="H31" s="43" t="str">
        <f aca="false">IFERROR("No CP: "&amp;'UnUn Ratio Optimizer'!D109&amp;" (avg "&amp;TEXT('UnUn Ratio Optimizer'!E109,"0.00")&amp;")"&amp;CHAR(10)&amp;"w/CP: "&amp;'UnUn Ratio Optimizer'!I109&amp;" (avg "&amp;TEXT('UnUn Ratio Optimizer'!J109,"0.00")&amp;")","—")</f>
        <v>No CP: 29:1 (avg 9,13)
w/CP: 30:1 (avg 7,85)</v>
      </c>
      <c r="I31" s="22"/>
    </row>
    <row r="32" customFormat="false" ht="25.5" hidden="false" customHeight="true" outlineLevel="0" collapsed="false">
      <c r="A32" s="37" t="s">
        <v>45</v>
      </c>
      <c r="B32" s="44" t="n">
        <f aca="false">IFERROR(INDEX('Length Sweep'!$A$5:$A$555,MATCH(6,'Length Sweep'!$N$5:$N$555,0)),"-")</f>
        <v>32.7</v>
      </c>
      <c r="C32" s="41" t="n">
        <f aca="false">IFERROR(B32*100,"-")</f>
        <v>3270</v>
      </c>
      <c r="D32" s="40" t="n">
        <f aca="false">IFERROR(LARGE('Length Sweep'!$M$5:$M$555,6),"-")</f>
        <v>0.120315789473684</v>
      </c>
      <c r="E32" s="37" t="str">
        <f aca="false">IF(ISNUMBER(D32),IF(D32&gt;=0.2,"★★★ EXCELLENT",IF(D32&gt;=0.12,"★★  GOOD",IF(D32&gt;=0.07,"★  FAIR",IF(D32&gt;=0.025,"⚠  MARGINAL","✗  AVOID")))),"—")</f>
        <v>★★  GOOD</v>
      </c>
      <c r="F32" s="41" t="str">
        <f aca="false">IFERROR(TEXT(B32/SUMPRODUCT(MAX((Calculator!$E$10:$E$20="YES")*Calculator!$F$10:$F$20)),"0.00")&amp;" × λ/2 @lowest band","—")</f>
        <v>1,64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25:1★ (avg 11,70)
w/CP: 26:1 (avg 9,07)</v>
      </c>
      <c r="I32" s="22"/>
    </row>
    <row r="33" customFormat="false" ht="25.5" hidden="false" customHeight="true" outlineLevel="0" collapsed="false">
      <c r="A33" s="45" t="s">
        <v>46</v>
      </c>
      <c r="B33" s="46" t="n">
        <f aca="false">IFERROR(INDEX('Length Sweep'!$A$5:$A$555,MATCH(7,'Length Sweep'!$N$5:$N$555,0)),"-")</f>
        <v>32.8</v>
      </c>
      <c r="C33" s="47" t="n">
        <f aca="false">IFERROR(B33*100,"-")</f>
        <v>3280</v>
      </c>
      <c r="D33" s="48" t="n">
        <f aca="false">IFERROR(LARGE('Length Sweep'!$M$5:$M$555,7),"-")</f>
        <v>0.114526315789478</v>
      </c>
      <c r="E33" s="45" t="str">
        <f aca="false">IF(ISNUMBER(D33),IF(D33&gt;=0.2,"★★★ EXCELLENT",IF(D33&gt;=0.12,"★★  GOOD",IF(D33&gt;=0.07,"★  FAIR",IF(D33&gt;=0.025,"⚠  MARGINAL","✗  AVOID")))),"—")</f>
        <v>★  FAIR</v>
      </c>
      <c r="F33" s="47" t="str">
        <f aca="false">IFERROR(TEXT(B33/SUMPRODUCT(MAX((Calculator!$E$10:$E$20="YES")*Calculator!$F$10:$F$20)),"0.00")&amp;" × λ/2 @lowest band","—")</f>
        <v>1,65 × λ/2 @lowest band</v>
      </c>
      <c r="G33" s="49" t="str">
        <f aca="false">IF(ISNUMBER(B33),IF(B33&lt;10,"Short – portable use only",IF(B33&lt;18,"Portable / SOTA",IF(B33&lt;30,"Good portable/home",IF(B33&lt;45,"Excellent home station","Long wire – max performance")))),"—")</f>
        <v>Excellent home station</v>
      </c>
      <c r="H33" s="50" t="str">
        <f aca="false">IFERROR("No CP: "&amp;'UnUn Ratio Optimizer'!D111&amp;" (avg "&amp;TEXT('UnUn Ratio Optimizer'!E111,"0.00")&amp;")"&amp;CHAR(10)&amp;"w/CP: "&amp;'UnUn Ratio Optimizer'!I111&amp;" (avg "&amp;TEXT('UnUn Ratio Optimizer'!J111,"0.00")&amp;")","—")</f>
        <v>No CP: 27:1 (avg 11,33)
w/CP: 28:1 (avg 9,00)</v>
      </c>
      <c r="I33" s="22"/>
    </row>
    <row r="34" customFormat="false" ht="25.5" hidden="false" customHeight="true" outlineLevel="0" collapsed="false">
      <c r="A34" s="45" t="s">
        <v>47</v>
      </c>
      <c r="B34" s="46" t="n">
        <f aca="false">IFERROR(INDEX('Length Sweep'!$A$5:$A$555,MATCH(8,'Length Sweep'!$N$5:$N$555,0)),"-")</f>
        <v>52.4</v>
      </c>
      <c r="C34" s="47" t="n">
        <f aca="false">IFERROR(B34*100,"-")</f>
        <v>5240</v>
      </c>
      <c r="D34" s="48" t="n">
        <f aca="false">IFERROR(LARGE('Length Sweep'!$M$5:$M$555,8),"-")</f>
        <v>0.108701754385965</v>
      </c>
      <c r="E34" s="45" t="str">
        <f aca="false">IF(ISNUMBER(D34),IF(D34&gt;=0.2,"★★★ EXCELLENT",IF(D34&gt;=0.12,"★★  GOOD",IF(D34&gt;=0.07,"★  FAIR",IF(D34&gt;=0.025,"⚠  MARGINAL","✗  AVOID")))),"—")</f>
        <v>★  FAIR</v>
      </c>
      <c r="F34" s="47" t="str">
        <f aca="false">IFERROR(TEXT(B34/SUMPRODUCT(MAX((Calculator!$E$10:$E$20="YES")*Calculator!$F$10:$F$20)),"0.00")&amp;" × λ/2 @lowest band","—")</f>
        <v>2,63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24:1 (avg 12,10)
w/CP: 25:1★ (avg 9,20)</v>
      </c>
      <c r="I34" s="22"/>
    </row>
    <row r="35" customFormat="false" ht="25.5" hidden="false" customHeight="true" outlineLevel="0" collapsed="false">
      <c r="A35" s="51" t="s">
        <v>48</v>
      </c>
      <c r="B35" s="52" t="n">
        <f aca="false">IFERROR(INDEX('Length Sweep'!$A$5:$A$555,MATCH(9,'Length Sweep'!$N$5:$N$555,0)),"-")</f>
        <v>53</v>
      </c>
      <c r="C35" s="53" t="n">
        <f aca="false">IFERROR(B35*100,"-")</f>
        <v>5300</v>
      </c>
      <c r="D35" s="54" t="n">
        <f aca="false">IFERROR(LARGE('Length Sweep'!$M$5:$M$555,9),"-")</f>
        <v>0.105789473684217</v>
      </c>
      <c r="E35" s="51" t="str">
        <f aca="false">IF(ISNUMBER(D35),IF(D35&gt;=0.2,"★★★ EXCELLENT",IF(D35&gt;=0.12,"★★  GOOD",IF(D35&gt;=0.07,"★  FAIR",IF(D35&gt;=0.025,"⚠  MARGINAL","✗  AVOID")))),"—")</f>
        <v>★  FAIR</v>
      </c>
      <c r="F35" s="53" t="str">
        <f aca="false">IFERROR(TEXT(B35/SUMPRODUCT(MAX((Calculator!$E$10:$E$20="YES")*Calculator!$F$10:$F$20)),"0.00")&amp;" × λ/2 @lowest band","—")</f>
        <v>2,66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30:1 (avg 8,82)
w/CP: 30:1 (avg 7,66)</v>
      </c>
      <c r="I35" s="22"/>
    </row>
    <row r="36" customFormat="false" ht="25.5" hidden="false" customHeight="true" outlineLevel="0" collapsed="false">
      <c r="A36" s="51" t="s">
        <v>49</v>
      </c>
      <c r="B36" s="52" t="n">
        <f aca="false">IFERROR(INDEX('Length Sweep'!$A$5:$A$555,MATCH(10,'Length Sweep'!$N$5:$N$555,0)),"-")</f>
        <v>17.8</v>
      </c>
      <c r="C36" s="53" t="n">
        <f aca="false">IFERROR(B36*100,"-")</f>
        <v>1780</v>
      </c>
      <c r="D36" s="54" t="n">
        <f aca="false">IFERROR(LARGE('Length Sweep'!$M$5:$M$555,10),"-")</f>
        <v>0.103719298245614</v>
      </c>
      <c r="E36" s="51" t="str">
        <f aca="false">IF(ISNUMBER(D36),IF(D36&gt;=0.2,"★★★ EXCELLENT",IF(D36&gt;=0.12,"★★  GOOD",IF(D36&gt;=0.07,"★  FAIR",IF(D36&gt;=0.025,"⚠  MARGINAL","✗  AVOID")))),"—")</f>
        <v>★  FAIR</v>
      </c>
      <c r="F36" s="53" t="str">
        <f aca="false">IFERROR(TEXT(B36/SUMPRODUCT(MAX((Calculator!$E$10:$E$20="YES")*Calculator!$F$10:$F$20)),"0.00")&amp;" × λ/2 @lowest band","—")</f>
        <v>0,89 × λ/2 @lowest band</v>
      </c>
      <c r="G36" s="55" t="str">
        <f aca="false">IF(ISNUMBER(B36),IF(B36&lt;10,"Short – portable use only",IF(B36&lt;18,"Portable / SOTA",IF(B36&lt;30,"Good portable/home",IF(B36&lt;45,"Excellent home station","Long wire – max performance")))),"—")</f>
        <v>Portable / SOTA</v>
      </c>
      <c r="H36" s="56" t="str">
        <f aca="false">IFERROR("No CP: "&amp;'UnUn Ratio Optimizer'!D114&amp;" (avg "&amp;TEXT('UnUn Ratio Optimizer'!E114,"0.00")&amp;")"&amp;CHAR(10)&amp;"w/CP: "&amp;'UnUn Ratio Optimizer'!I114&amp;" (avg "&amp;TEXT('UnUn Ratio Optimizer'!J114,"0.00")&amp;")","—")</f>
        <v>No CP: 25:1★ (avg 10,12)
w/CP: 27:1 (avg 7,79)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A26" activeCellId="0" sqref="A26"/>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52.7</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28</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λ/4",1500*ABS(SIN(2*PI()*MOD($C$3/C7,1)))*IF(MOD($C$3/C7,1)&lt;0.5,-1,1)))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λ/4",1500*ABS(SIN(2*PI()*MOD($C$3/C8,1)))*IF(MOD($C$3/C8,1)&lt;0.5,-1,1)))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λ/4",1500*ABS(SIN(2*PI()*MOD($C$3/C9,1)))*IF(MOD($C$3/C9,1)&lt;0.5,-1,1)))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0.644245614035092</v>
      </c>
      <c r="F10" s="75" t="n">
        <f aca="false">IF(AND(B10="YES",$C$3&gt;=D10),ROUND(50*POWER(80,COS(PI()*MOD($C$3/C10,1))^2),0),"—")</f>
        <v>116</v>
      </c>
      <c r="G10" s="76" t="n">
        <f aca="false">IF(B10&lt;&gt;"YES",NA(),IF($C$3&lt;D10,"&lt; λ/4",1500*ABS(SIN(2*PI()*MOD($C$3/C10,1)))*IF(MOD($C$3/C10,1)&lt;0.5,-1,1)))</f>
        <v>1180.86150028846</v>
      </c>
      <c r="H10" s="77" t="n">
        <f aca="false">IF(B10&lt;&gt;"YES",NA(),IF($C$3&lt;D10,NA(),(1+SQRT((((F10)-$C$4*50)^2+(G10)^2)/(((F10)+$C$4*50)^2+(G10)^2)))/(1-SQRT((((F10)-$C$4*50)^2+(G10)^2)/(((F10)+$C$4*50)^2+(G10)^2)))))</f>
        <v>20.6899054462996</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0.74447368421052</v>
      </c>
      <c r="F11" s="75" t="n">
        <f aca="false">IF(AND(B11="YES",$C$3&gt;=D11),ROUND(50*POWER(80,COS(PI()*MOD($C$3/C11,1))^2),0),"—")</f>
        <v>414</v>
      </c>
      <c r="G11" s="76" t="n">
        <f aca="false">IF(B11&lt;&gt;"YES",NA(),IF($C$3&lt;D11,"&lt; λ/4",1500*ABS(SIN(2*PI()*MOD($C$3/C11,1)))*IF(MOD($C$3/C11,1)&lt;0.5,-1,1)))</f>
        <v>1499.09583277362</v>
      </c>
      <c r="H11" s="77" t="n">
        <f aca="false">IF(B11&lt;&gt;"YES",NA(),IF($C$3&lt;D11,NA(),(1+SQRT((((F11)-$C$4*50)^2+(G11)^2)/(((F11)+$C$4*50)^2+(G11)^2)))/(1-SQRT((((F11)-$C$4*50)^2+(G11)^2)/(((F11)+$C$4*50)^2+(G11)^2)))))</f>
        <v>7.41989299832263</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0.242263157894738</v>
      </c>
      <c r="F12" s="75" t="n">
        <f aca="false">IF(AND(B12="YES",$C$3&gt;=D12),ROUND(50*POWER(80,COS(PI()*MOD($C$3/C12,1))^2),0),"—")</f>
        <v>497</v>
      </c>
      <c r="G12" s="76" t="n">
        <f aca="false">IF(B12&lt;&gt;"YES",NA(),IF($C$3&lt;D12,"&lt; λ/4",1500*ABS(SIN(2*PI()*MOD($C$3/C12,1)))*IF(MOD($C$3/C12,1)&lt;0.5,-1,1)))</f>
        <v>-1498.22800316615</v>
      </c>
      <c r="H12" s="77" t="n">
        <f aca="false">IF(B12&lt;&gt;"YES",NA(),IF($C$3&lt;D12,NA(),(1+SQRT((((F12)-$C$4*50)^2+(G12)^2)/(((F12)+$C$4*50)^2+(G12)^2)))/(1-SQRT((((F12)-$C$4*50)^2+(G12)^2)/(((F12)+$C$4*50)^2+(G12)^2)))))</f>
        <v>6.23763651721714</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0.700481403508777</v>
      </c>
      <c r="F13" s="75" t="n">
        <f aca="false">IF(AND(B13="YES",$C$3&gt;=D13),ROUND(50*POWER(80,COS(PI()*MOD($C$3/C13,1))^2),0),"—")</f>
        <v>229</v>
      </c>
      <c r="G13" s="76" t="n">
        <f aca="false">IF(B13&lt;&gt;"YES",NA(),IF($C$3&lt;D13,"&lt; λ/4",1500*ABS(SIN(2*PI()*MOD($C$3/C13,1)))*IF(MOD($C$3/C13,1)&lt;0.5,-1,1)))</f>
        <v>1427.98029387853</v>
      </c>
      <c r="H13" s="77" t="n">
        <f aca="false">IF(B13&lt;&gt;"YES",NA(),IF($C$3&lt;D13,NA(),(1+SQRT((((F13)-$C$4*50)^2+(G13)^2)/(((F13)+$C$4*50)^2+(G13)^2)))/(1-SQRT((((F13)-$C$4*50)^2+(G13)^2)/(((F13)+$C$4*50)^2+(G13)^2)))))</f>
        <v>12.5578253955737</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0.849526315789468</v>
      </c>
      <c r="F14" s="75" t="n">
        <f aca="false">IF(AND(B14="YES",$C$3&gt;=D14),ROUND(50*POWER(80,COS(PI()*MOD($C$3/C14,1))^2),0),"—")</f>
        <v>1613</v>
      </c>
      <c r="G14" s="76" t="n">
        <f aca="false">IF(B14&lt;&gt;"YES",NA(),IF($C$3&lt;D14,"&lt; λ/4",1500*ABS(SIN(2*PI()*MOD($C$3/C14,1)))*IF(MOD($C$3/C14,1)&lt;0.5,-1,1)))</f>
        <v>1216.14420293438</v>
      </c>
      <c r="H14" s="77" t="n">
        <f aca="false">IF(B14&lt;&gt;"YES",NA(),IF($C$3&lt;D14,NA(),(1+SQRT((((F14)-$C$4*50)^2+(G14)^2)/(((F14)+$C$4*50)^2+(G14)^2)))/(1-SQRT((((F14)-$C$4*50)^2+(G14)^2)/(((F14)+$C$4*50)^2+(G14)^2)))))</f>
        <v>2.22575428163135</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0.223424561403505</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4.85454757590437</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0.669438596491229</v>
      </c>
      <c r="F16" s="75" t="n">
        <f aca="false">IF(AND(B16="YES",$C$3&gt;=D16),ROUND(50*POWER(80,COS(PI()*MOD($C$3/C16,1))^2),0),"—")</f>
        <v>155</v>
      </c>
      <c r="G16" s="76" t="n">
        <f aca="false">IF(B16&lt;&gt;"YES",NA(),IF($C$3&lt;D16,"&lt; λ/4",1500*ABS(SIN(2*PI()*MOD($C$3/C16,1)))*IF(MOD($C$3/C16,1)&lt;0.5,-1,1)))</f>
        <v>1311.902839221</v>
      </c>
      <c r="H16" s="77" t="n">
        <f aca="false">IF(B16&lt;&gt;"YES",NA(),IF($C$3&lt;D16,NA(),(1+SQRT((((F16)-$C$4*50)^2+(G16)^2)/(((F16)+$C$4*50)^2+(G16)^2)))/(1-SQRT((((F16)-$C$4*50)^2+(G16)^2)/(((F16)+$C$4*50)^2+(G16)^2)))))</f>
        <v>17.0154883536929</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λ/4",1500*ABS(SIN(2*PI()*MOD($C$3/C17,1)))*IF(MOD($C$3/C17,1)&lt;0.5,-1,1)))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94"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94"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94"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116</v>
      </c>
      <c r="G31" s="91" t="n">
        <f aca="false">IF(B10&lt;&gt;"YES","—",ROUND(F10+E31,0))</f>
        <v>146</v>
      </c>
      <c r="H31" s="92" t="n">
        <f aca="false">IF(B10&lt;&gt;"YES","—",IF($C$3&lt;D10,NA(),ROUND((1+SQRT(((F10+E31-$C$4*50)^2+G10^2)/((F10+E31+$C$4*50)^2+G10^2)))/(1-SQRT(((F10+E31-$C$4*50)^2+G10^2)/((F10+E31+$C$4*50)^2+G10^2))),2)))</f>
        <v>16.45</v>
      </c>
      <c r="I31" s="93" t="n">
        <f aca="false">IF(OR(B10&lt;&gt;"YES",F10="—"),"—",ROUND(G31/F10,2))</f>
        <v>1.26</v>
      </c>
      <c r="J31" s="94" t="str">
        <f aca="false">IF(B10&lt;&gt;"YES","Inactive band",IF($C$3&lt;D10,"Wire too short for this band",IF(H31&lt;1.5,"✔  Excellent  — no tuner needed",IF(H31&lt;3,"✔  Good  — most tuners handle this",IF(H31&lt;6,"⚠  Marginal  — tuner required","✗  Poor  — high-loss mismatch")))))</f>
        <v>✗  Poor  — high-loss mismatch</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36</v>
      </c>
      <c r="E32" s="89" t="n">
        <f aca="false">IF(B11&lt;&gt;"YES","—",ROUND(D32/C$24,0))</f>
        <v>36</v>
      </c>
      <c r="F32" s="90" t="n">
        <f aca="false">IF(B11&lt;&gt;"YES","—",F11)</f>
        <v>414</v>
      </c>
      <c r="G32" s="91" t="n">
        <f aca="false">IF(B11&lt;&gt;"YES","—",ROUND(F11+E32,0))</f>
        <v>450</v>
      </c>
      <c r="H32" s="92" t="n">
        <f aca="false">IF(B11&lt;&gt;"YES","—",IF($C$3&lt;D11,NA(),ROUND((1+SQRT(((F11+E32-$C$4*50)^2+G11^2)/((F11+E32+$C$4*50)^2+G11^2)))/(1-SQRT(((F11+E32-$C$4*50)^2+G11^2)/((F11+E32+$C$4*50)^2+G11^2))),2)))</f>
        <v>6.85</v>
      </c>
      <c r="I32" s="93" t="n">
        <f aca="false">IF(OR(B11&lt;&gt;"YES",F11="—"),"—",ROUND(G32/F11,2))</f>
        <v>1.09</v>
      </c>
      <c r="J32" s="94"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497</v>
      </c>
      <c r="G33" s="91" t="n">
        <f aca="false">IF(B12&lt;&gt;"YES","—",ROUND(F12+E33,0))</f>
        <v>552</v>
      </c>
      <c r="H33" s="92" t="n">
        <f aca="false">IF(B12&lt;&gt;"YES","—",IF($C$3&lt;D12,NA(),ROUND((1+SQRT(((F12+E33-$C$4*50)^2+G12^2)/((F12+E33+$C$4*50)^2+G12^2)))/(1-SQRT(((F12+E33-$C$4*50)^2+G12^2)/((F12+E33+$C$4*50)^2+G12^2))),2)))</f>
        <v>5.66</v>
      </c>
      <c r="I33" s="93" t="n">
        <f aca="false">IF(OR(B12&lt;&gt;"YES",F12="—"),"—",ROUND(G33/F12,2))</f>
        <v>1.11</v>
      </c>
      <c r="J33" s="94" t="str">
        <f aca="false">IF(B12&lt;&gt;"YES","Inactive band",IF($C$3&lt;D12,"Wire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38</v>
      </c>
      <c r="E34" s="89" t="n">
        <f aca="false">IF(B13&lt;&gt;"YES","—",ROUND(D34/C$24,0))</f>
        <v>38</v>
      </c>
      <c r="F34" s="90" t="n">
        <f aca="false">IF(B13&lt;&gt;"YES","—",F13)</f>
        <v>229</v>
      </c>
      <c r="G34" s="91" t="n">
        <f aca="false">IF(B13&lt;&gt;"YES","—",ROUND(F13+E34,0))</f>
        <v>267</v>
      </c>
      <c r="H34" s="92" t="n">
        <f aca="false">IF(B13&lt;&gt;"YES","—",IF($C$3&lt;D13,NA(),ROUND((1+SQRT(((F13+E34-$C$4*50)^2+G13^2)/((F13+E34+$C$4*50)^2+G13^2)))/(1-SQRT(((F13+E34-$C$4*50)^2+G13^2)/((F13+E34+$C$4*50)^2+G13^2))),2)))</f>
        <v>10.8</v>
      </c>
      <c r="I34" s="93" t="n">
        <f aca="false">IF(OR(B13&lt;&gt;"YES",F13="—"),"—",ROUND(G34/F13,2))</f>
        <v>1.17</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30</v>
      </c>
      <c r="E35" s="89" t="n">
        <f aca="false">IF(B14&lt;&gt;"YES","—",ROUND(D35/C$24,0))</f>
        <v>30</v>
      </c>
      <c r="F35" s="90" t="n">
        <f aca="false">IF(B14&lt;&gt;"YES","—",F14)</f>
        <v>1613</v>
      </c>
      <c r="G35" s="91" t="n">
        <f aca="false">IF(B14&lt;&gt;"YES","—",ROUND(F14+E35,0))</f>
        <v>1643</v>
      </c>
      <c r="H35" s="92" t="n">
        <f aca="false">IF(B14&lt;&gt;"YES","—",IF($C$3&lt;D14,NA(),ROUND((1+SQRT(((F14+E35-$C$4*50)^2+G14^2)/((F14+E35+$C$4*50)^2+G14^2)))/(1-SQRT(((F14+E35-$C$4*50)^2+G14^2)/((F14+E35+$C$4*50)^2+G14^2))),2)))</f>
        <v>2.22</v>
      </c>
      <c r="I35" s="93" t="n">
        <f aca="false">IF(OR(B14&lt;&gt;"YES",F14="—"),"—",ROUND(G35/F14,2))</f>
        <v>1.02</v>
      </c>
      <c r="J35" s="94" t="str">
        <f aca="false">IF(B14&lt;&gt;"YES","Inactive band",IF($C$3&lt;D14,"Wire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39</v>
      </c>
      <c r="E36" s="89" t="n">
        <f aca="false">IF(B15&lt;&gt;"YES","—",ROUND(D36/C$24,0))</f>
        <v>39</v>
      </c>
      <c r="F36" s="90" t="n">
        <f aca="false">IF(B15&lt;&gt;"YES","—",F15)</f>
        <v>644</v>
      </c>
      <c r="G36" s="91" t="n">
        <f aca="false">IF(B15&lt;&gt;"YES","—",ROUND(F15+E36,0))</f>
        <v>683</v>
      </c>
      <c r="H36" s="92" t="n">
        <f aca="false">IF(B15&lt;&gt;"YES","—",IF($C$3&lt;D15,NA(),ROUND((1+SQRT(((F15+E36-$C$4*50)^2+G15^2)/((F15+E36+$C$4*50)^2+G15^2)))/(1-SQRT(((F15+E36-$C$4*50)^2+G15^2)/((F15+E36+$C$4*50)^2+G15^2))),2)))</f>
        <v>4.61</v>
      </c>
      <c r="I36" s="93" t="n">
        <f aca="false">IF(OR(B15&lt;&gt;"YES",F15="—"),"—",ROUND(G36/F15,2))</f>
        <v>1.06</v>
      </c>
      <c r="J36" s="94" t="str">
        <f aca="false">IF(B15&lt;&gt;"YES","Inactive band",IF($C$3&lt;D15,"Wire too short for this band",IF(H36&lt;1.5,"✔  Excellent  — no tuner needed",IF(H36&lt;3,"✔  Good  — most tuners handle this",IF(H36&lt;6,"⚠  Marginal  — tuner required","✗  Poor  — high-loss mismatch")))))</f>
        <v>⚠  Marginal  — tuner required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155</v>
      </c>
      <c r="G37" s="91" t="n">
        <f aca="false">IF(B16&lt;&gt;"YES","—",ROUND(F16+E37,0))</f>
        <v>210</v>
      </c>
      <c r="H37" s="92" t="n">
        <f aca="false">IF(B16&lt;&gt;"YES","—",IF($C$3&lt;D16,NA(),ROUND((1+SQRT(((F16+E37-$C$4*50)^2+G16^2)/((F16+E37+$C$4*50)^2+G16^2)))/(1-SQRT(((F16+E37-$C$4*50)^2+G16^2)/((F16+E37+$C$4*50)^2+G16^2))),2)))</f>
        <v>12.59</v>
      </c>
      <c r="I37" s="93" t="n">
        <f aca="false">IF(OR(B16&lt;&gt;"YES",F16="—"),"—",ROUND(G37/F16,2))</f>
        <v>1.35</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94"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5"/>
      <c r="E39" s="95"/>
      <c r="F39" s="95"/>
      <c r="G39" s="86"/>
      <c r="H39" s="86"/>
      <c r="I39" s="93"/>
    </row>
    <row r="40" customFormat="false" ht="50.25" hidden="false" customHeight="true" outlineLevel="0" collapsed="false">
      <c r="A40" s="96" t="s">
        <v>94</v>
      </c>
      <c r="B40" s="96"/>
      <c r="C40" s="96"/>
      <c r="D40" s="96"/>
      <c r="E40" s="96"/>
      <c r="F40" s="96"/>
      <c r="G40" s="96"/>
      <c r="H40" s="96"/>
      <c r="I40" s="96"/>
      <c r="J40" s="96"/>
    </row>
    <row r="42" customFormat="false" ht="50.25" hidden="false" customHeight="true" outlineLevel="0" collapsed="false">
      <c r="A42" s="11" t="s">
        <v>95</v>
      </c>
      <c r="B42" s="97" t="s">
        <v>96</v>
      </c>
      <c r="C42" s="98" t="s">
        <v>97</v>
      </c>
      <c r="D42" s="99" t="s">
        <v>98</v>
      </c>
      <c r="E42" s="100"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100</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XFD1048576"/>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A5" activeCellId="0" sqref="A5"/>
    </sheetView>
  </sheetViews>
  <sheetFormatPr defaultColWidth="10.00390625" defaultRowHeight="13.5" customHeight="false" zeroHeight="false" outlineLevelRow="0" outlineLevelCol="0"/>
  <cols>
    <col collapsed="false" customWidth="true" hidden="false" outlineLevel="0" max="1" min="1" style="101" width="3"/>
    <col collapsed="false" customWidth="true" hidden="false" outlineLevel="0" max="2" min="2" style="101" width="36.66"/>
    <col collapsed="false" customWidth="true" hidden="false" outlineLevel="0" max="3" min="3" style="101" width="18.99"/>
    <col collapsed="false" customWidth="true" hidden="false" outlineLevel="0" max="4" min="4" style="101" width="11.69"/>
    <col collapsed="false" customWidth="false" hidden="false" outlineLevel="0" max="13" min="5" style="101" width="10"/>
    <col collapsed="false" customWidth="true" hidden="false" outlineLevel="0" max="14" min="14" style="101" width="25.11"/>
    <col collapsed="false" customWidth="false" hidden="false" outlineLevel="0" max="16383" min="15" style="101" width="10"/>
    <col collapsed="false" customWidth="true" hidden="false" outlineLevel="0" max="16384" min="16384" style="0" width="11.53"/>
  </cols>
  <sheetData>
    <row r="1" customFormat="false" ht="20.5" hidden="false" customHeight="true" outlineLevel="0" collapsed="false">
      <c r="A1" s="0"/>
      <c r="B1" s="102" t="s">
        <v>101</v>
      </c>
      <c r="C1" s="102"/>
      <c r="D1" s="102"/>
      <c r="E1" s="0"/>
      <c r="F1" s="0"/>
      <c r="G1" s="0"/>
      <c r="H1" s="0"/>
      <c r="I1" s="0"/>
      <c r="J1" s="0"/>
      <c r="K1" s="0"/>
      <c r="L1" s="0"/>
      <c r="M1" s="0"/>
      <c r="N1" s="0"/>
      <c r="O1" s="0"/>
      <c r="P1" s="0"/>
      <c r="Q1" s="0"/>
      <c r="R1" s="0"/>
      <c r="S1" s="0"/>
      <c r="T1" s="0"/>
      <c r="U1" s="0"/>
      <c r="V1" s="0"/>
      <c r="W1" s="0"/>
      <c r="X1" s="0"/>
      <c r="Y1" s="0"/>
      <c r="Z1" s="0"/>
      <c r="AA1" s="0"/>
      <c r="AB1" s="0"/>
      <c r="AC1" s="0"/>
      <c r="AD1" s="0"/>
      <c r="AE1" s="0"/>
      <c r="AF1" s="0"/>
      <c r="AG1" s="0"/>
      <c r="AH1" s="0"/>
      <c r="AI1" s="0"/>
      <c r="AJ1" s="0"/>
      <c r="AK1" s="0"/>
      <c r="AL1" s="0"/>
      <c r="AM1" s="0"/>
      <c r="AN1" s="0"/>
      <c r="AO1" s="0"/>
      <c r="AP1" s="0"/>
      <c r="AQ1" s="0"/>
      <c r="AR1" s="0"/>
      <c r="AS1" s="0"/>
      <c r="AT1" s="0"/>
      <c r="AU1" s="0"/>
      <c r="AV1" s="0"/>
      <c r="AW1" s="0"/>
      <c r="AX1" s="0"/>
      <c r="AY1" s="0"/>
      <c r="AZ1" s="0"/>
      <c r="BA1" s="0"/>
      <c r="BB1" s="0"/>
      <c r="BC1" s="0"/>
      <c r="BD1" s="0"/>
      <c r="BE1" s="0"/>
      <c r="BF1" s="0"/>
      <c r="BG1" s="0"/>
      <c r="BH1" s="0"/>
      <c r="BI1" s="0"/>
      <c r="BJ1" s="0"/>
      <c r="BK1" s="0"/>
      <c r="BL1" s="0"/>
      <c r="BM1" s="0"/>
      <c r="BN1" s="0"/>
      <c r="BO1" s="0"/>
      <c r="BP1" s="0"/>
      <c r="BQ1" s="0"/>
      <c r="BR1" s="0"/>
      <c r="BS1" s="0"/>
      <c r="BT1" s="0"/>
      <c r="BU1" s="0"/>
      <c r="BV1" s="0"/>
      <c r="BW1" s="0"/>
      <c r="BX1" s="0"/>
      <c r="BY1" s="0"/>
      <c r="BZ1" s="0"/>
      <c r="CA1" s="0"/>
      <c r="CB1" s="0"/>
      <c r="CC1" s="0"/>
      <c r="CD1" s="0"/>
      <c r="CE1" s="0"/>
      <c r="CF1" s="0"/>
      <c r="CG1" s="0"/>
      <c r="CH1" s="0"/>
      <c r="CI1" s="0"/>
      <c r="CJ1" s="0"/>
      <c r="CK1" s="0"/>
      <c r="CL1" s="0"/>
      <c r="CM1" s="0"/>
      <c r="CN1" s="0"/>
      <c r="CO1" s="0"/>
      <c r="CP1" s="0"/>
      <c r="CQ1" s="0"/>
      <c r="CR1" s="0"/>
      <c r="CS1" s="0"/>
      <c r="CT1" s="0"/>
      <c r="CU1" s="0"/>
      <c r="CV1" s="0"/>
      <c r="CW1" s="0"/>
      <c r="CX1" s="0"/>
      <c r="CY1" s="0"/>
      <c r="CZ1" s="0"/>
      <c r="DA1" s="0"/>
      <c r="DB1" s="0"/>
      <c r="DC1" s="0"/>
      <c r="DD1" s="0"/>
      <c r="DE1" s="0"/>
      <c r="DF1" s="0"/>
      <c r="DG1" s="0"/>
      <c r="DH1" s="0"/>
      <c r="DI1" s="0"/>
      <c r="DJ1" s="0"/>
      <c r="DK1" s="0"/>
      <c r="DL1" s="0"/>
      <c r="DM1" s="0"/>
      <c r="DN1" s="0"/>
      <c r="DO1" s="0"/>
      <c r="DP1" s="0"/>
      <c r="DQ1" s="0"/>
      <c r="DR1" s="0"/>
      <c r="DS1" s="0"/>
      <c r="DT1" s="0"/>
      <c r="DU1" s="0"/>
      <c r="DV1" s="0"/>
      <c r="DW1" s="0"/>
      <c r="DX1" s="0"/>
      <c r="DY1" s="0"/>
      <c r="DZ1" s="0"/>
      <c r="EA1" s="0"/>
      <c r="EB1" s="0"/>
      <c r="EC1" s="0"/>
      <c r="ED1" s="0"/>
      <c r="EE1" s="0"/>
      <c r="EF1" s="0"/>
      <c r="EG1" s="0"/>
      <c r="EH1" s="0"/>
      <c r="EI1" s="0"/>
      <c r="EJ1" s="0"/>
      <c r="EK1" s="0"/>
      <c r="EL1" s="0"/>
      <c r="EM1" s="0"/>
      <c r="EN1" s="0"/>
      <c r="EO1" s="0"/>
      <c r="EP1" s="0"/>
      <c r="EQ1" s="0"/>
      <c r="ER1" s="0"/>
      <c r="ES1" s="0"/>
      <c r="ET1" s="0"/>
      <c r="EU1" s="0"/>
      <c r="EV1" s="0"/>
      <c r="EW1" s="0"/>
      <c r="EX1" s="0"/>
      <c r="EY1" s="0"/>
      <c r="EZ1" s="0"/>
      <c r="FA1" s="0"/>
      <c r="FB1" s="0"/>
      <c r="FC1" s="0"/>
      <c r="FD1" s="0"/>
      <c r="FE1" s="0"/>
      <c r="FF1" s="0"/>
      <c r="FG1" s="0"/>
      <c r="FH1" s="0"/>
      <c r="FI1" s="0"/>
      <c r="FJ1" s="0"/>
      <c r="FK1" s="0"/>
      <c r="FL1" s="0"/>
      <c r="FM1" s="0"/>
      <c r="FN1" s="0"/>
      <c r="FO1" s="0"/>
      <c r="FP1" s="0"/>
      <c r="FQ1" s="0"/>
      <c r="FR1" s="0"/>
      <c r="FS1" s="0"/>
      <c r="FT1" s="0"/>
      <c r="FU1" s="0"/>
      <c r="FV1" s="0"/>
      <c r="FW1" s="0"/>
      <c r="FX1" s="0"/>
      <c r="FY1" s="0"/>
      <c r="FZ1" s="0"/>
      <c r="GA1" s="0"/>
      <c r="GB1" s="0"/>
      <c r="GC1" s="0"/>
      <c r="GD1" s="0"/>
      <c r="GE1" s="0"/>
      <c r="GF1" s="0"/>
      <c r="GG1" s="0"/>
      <c r="GH1" s="0"/>
      <c r="GI1" s="0"/>
      <c r="GJ1" s="0"/>
      <c r="GK1" s="0"/>
      <c r="GL1" s="0"/>
      <c r="GM1" s="0"/>
      <c r="GN1" s="0"/>
      <c r="GO1" s="0"/>
      <c r="GP1" s="0"/>
      <c r="GQ1" s="0"/>
      <c r="GR1" s="0"/>
      <c r="GS1" s="0"/>
      <c r="GT1" s="0"/>
      <c r="GU1" s="0"/>
      <c r="GV1" s="0"/>
      <c r="GW1" s="0"/>
      <c r="GX1" s="0"/>
      <c r="GY1" s="0"/>
      <c r="GZ1" s="0"/>
      <c r="HA1" s="0"/>
      <c r="HB1" s="0"/>
      <c r="HC1" s="0"/>
      <c r="HD1" s="0"/>
      <c r="HE1" s="0"/>
      <c r="HF1" s="0"/>
      <c r="HG1" s="0"/>
      <c r="HH1" s="0"/>
      <c r="HI1" s="0"/>
      <c r="HJ1" s="0"/>
      <c r="HK1" s="0"/>
      <c r="HL1" s="0"/>
      <c r="HM1" s="0"/>
      <c r="HN1" s="0"/>
      <c r="HO1" s="0"/>
      <c r="HP1" s="0"/>
      <c r="HQ1" s="0"/>
      <c r="HR1" s="0"/>
      <c r="HS1" s="0"/>
      <c r="HT1" s="0"/>
      <c r="HU1" s="0"/>
      <c r="HV1" s="0"/>
      <c r="HW1" s="0"/>
      <c r="HX1" s="0"/>
      <c r="HY1" s="0"/>
      <c r="HZ1" s="0"/>
      <c r="IA1" s="0"/>
      <c r="IB1" s="0"/>
      <c r="IC1" s="0"/>
      <c r="ID1" s="0"/>
      <c r="IE1" s="0"/>
      <c r="IF1" s="0"/>
      <c r="IG1" s="0"/>
      <c r="IH1" s="0"/>
      <c r="II1" s="0"/>
      <c r="IJ1" s="0"/>
      <c r="IK1" s="0"/>
      <c r="IL1" s="0"/>
      <c r="IM1" s="0"/>
      <c r="IN1" s="0"/>
      <c r="IO1" s="0"/>
      <c r="IP1" s="0"/>
      <c r="IQ1" s="0"/>
      <c r="IR1" s="0"/>
      <c r="IS1" s="0"/>
      <c r="IT1" s="0"/>
      <c r="IU1" s="0"/>
      <c r="IV1" s="0"/>
      <c r="IW1" s="0"/>
      <c r="IX1" s="0"/>
      <c r="IY1" s="0"/>
      <c r="IZ1" s="0"/>
      <c r="JA1" s="0"/>
      <c r="JB1" s="0"/>
      <c r="JC1" s="0"/>
      <c r="JD1" s="0"/>
      <c r="JE1" s="0"/>
      <c r="JF1" s="0"/>
      <c r="JG1" s="0"/>
      <c r="JH1" s="0"/>
      <c r="JI1" s="0"/>
      <c r="JJ1" s="0"/>
      <c r="JK1" s="0"/>
      <c r="JL1" s="0"/>
      <c r="JM1" s="0"/>
      <c r="JN1" s="0"/>
      <c r="JO1" s="0"/>
      <c r="JP1" s="0"/>
      <c r="JQ1" s="0"/>
      <c r="JR1" s="0"/>
      <c r="JS1" s="0"/>
      <c r="JT1" s="0"/>
      <c r="JU1" s="0"/>
      <c r="JV1" s="0"/>
      <c r="JW1" s="0"/>
      <c r="JX1" s="0"/>
      <c r="JY1" s="0"/>
      <c r="JZ1" s="0"/>
      <c r="KA1" s="0"/>
      <c r="KB1" s="0"/>
      <c r="KC1" s="0"/>
      <c r="KD1" s="0"/>
      <c r="KE1" s="0"/>
      <c r="KF1" s="0"/>
      <c r="KG1" s="0"/>
      <c r="KH1" s="0"/>
      <c r="KI1" s="0"/>
      <c r="KJ1" s="0"/>
      <c r="KK1" s="0"/>
      <c r="KL1" s="0"/>
      <c r="KM1" s="0"/>
      <c r="KN1" s="0"/>
      <c r="KO1" s="0"/>
      <c r="KP1" s="0"/>
      <c r="KQ1" s="0"/>
      <c r="KR1" s="0"/>
      <c r="KS1" s="0"/>
      <c r="KT1" s="0"/>
      <c r="KU1" s="0"/>
      <c r="KV1" s="0"/>
      <c r="KW1" s="0"/>
      <c r="KX1" s="0"/>
      <c r="KY1" s="0"/>
      <c r="KZ1" s="0"/>
      <c r="LA1" s="0"/>
      <c r="LB1" s="0"/>
      <c r="LC1" s="0"/>
      <c r="LD1" s="0"/>
      <c r="LE1" s="0"/>
      <c r="LF1" s="0"/>
      <c r="LG1" s="0"/>
      <c r="LH1" s="0"/>
      <c r="LI1" s="0"/>
      <c r="LJ1" s="0"/>
      <c r="LK1" s="0"/>
      <c r="LL1" s="0"/>
      <c r="LM1" s="0"/>
      <c r="LN1" s="0"/>
      <c r="LO1" s="0"/>
      <c r="LP1" s="0"/>
      <c r="LQ1" s="0"/>
      <c r="LR1" s="0"/>
      <c r="LS1" s="0"/>
      <c r="LT1" s="0"/>
      <c r="LU1" s="0"/>
      <c r="LV1" s="0"/>
      <c r="LW1" s="0"/>
      <c r="LX1" s="0"/>
      <c r="LY1" s="0"/>
      <c r="LZ1" s="0"/>
      <c r="MA1" s="0"/>
      <c r="MB1" s="0"/>
      <c r="MC1" s="0"/>
      <c r="MD1" s="0"/>
      <c r="ME1" s="0"/>
      <c r="MF1" s="0"/>
      <c r="MG1" s="0"/>
      <c r="MH1" s="0"/>
      <c r="MI1" s="0"/>
      <c r="MJ1" s="0"/>
      <c r="MK1" s="0"/>
      <c r="ML1" s="0"/>
      <c r="MM1" s="0"/>
      <c r="MN1" s="0"/>
      <c r="MO1" s="0"/>
      <c r="MP1" s="0"/>
      <c r="MQ1" s="0"/>
      <c r="MR1" s="0"/>
      <c r="MS1" s="0"/>
      <c r="MT1" s="0"/>
      <c r="MU1" s="0"/>
      <c r="MV1" s="0"/>
      <c r="MW1" s="0"/>
      <c r="MX1" s="0"/>
      <c r="MY1" s="0"/>
      <c r="MZ1" s="0"/>
      <c r="NA1" s="0"/>
      <c r="NB1" s="0"/>
      <c r="NC1" s="0"/>
      <c r="ND1" s="0"/>
      <c r="NE1" s="0"/>
      <c r="NF1" s="0"/>
      <c r="NG1" s="0"/>
      <c r="NH1" s="0"/>
      <c r="NI1" s="0"/>
      <c r="NJ1" s="0"/>
      <c r="NK1" s="0"/>
      <c r="NL1" s="0"/>
      <c r="NM1" s="0"/>
      <c r="NN1" s="0"/>
      <c r="NO1" s="0"/>
      <c r="NP1" s="0"/>
      <c r="NQ1" s="0"/>
      <c r="NR1" s="0"/>
      <c r="NS1" s="0"/>
      <c r="NT1" s="0"/>
      <c r="NU1" s="0"/>
      <c r="NV1" s="0"/>
      <c r="NW1" s="0"/>
      <c r="NX1" s="0"/>
      <c r="NY1" s="0"/>
      <c r="NZ1" s="0"/>
      <c r="OA1" s="0"/>
      <c r="OB1" s="0"/>
      <c r="OC1" s="0"/>
      <c r="OD1" s="0"/>
      <c r="OE1" s="0"/>
      <c r="OF1" s="0"/>
      <c r="OG1" s="0"/>
      <c r="OH1" s="0"/>
      <c r="OI1" s="0"/>
      <c r="OJ1" s="0"/>
      <c r="OK1" s="0"/>
      <c r="OL1" s="0"/>
      <c r="OM1" s="0"/>
      <c r="ON1" s="0"/>
      <c r="OO1" s="0"/>
      <c r="OP1" s="0"/>
      <c r="OQ1" s="0"/>
      <c r="OR1" s="0"/>
      <c r="OS1" s="0"/>
      <c r="OT1" s="0"/>
      <c r="OU1" s="0"/>
      <c r="OV1" s="0"/>
      <c r="OW1" s="0"/>
      <c r="OX1" s="0"/>
      <c r="OY1" s="0"/>
      <c r="OZ1" s="0"/>
      <c r="PA1" s="0"/>
      <c r="PB1" s="0"/>
      <c r="PC1" s="0"/>
      <c r="PD1" s="0"/>
      <c r="PE1" s="0"/>
      <c r="PF1" s="0"/>
      <c r="PG1" s="0"/>
      <c r="PH1" s="0"/>
      <c r="PI1" s="0"/>
      <c r="PJ1" s="0"/>
      <c r="PK1" s="0"/>
      <c r="PL1" s="0"/>
      <c r="PM1" s="0"/>
      <c r="PN1" s="0"/>
      <c r="PO1" s="0"/>
      <c r="PP1" s="0"/>
      <c r="PQ1" s="0"/>
      <c r="PR1" s="0"/>
      <c r="PS1" s="0"/>
      <c r="PT1" s="0"/>
      <c r="PU1" s="0"/>
      <c r="PV1" s="0"/>
      <c r="PW1" s="0"/>
      <c r="PX1" s="0"/>
      <c r="PY1" s="0"/>
      <c r="PZ1" s="0"/>
      <c r="QA1" s="0"/>
      <c r="QB1" s="0"/>
      <c r="QC1" s="0"/>
      <c r="QD1" s="0"/>
      <c r="QE1" s="0"/>
      <c r="QF1" s="0"/>
      <c r="QG1" s="0"/>
      <c r="QH1" s="0"/>
      <c r="QI1" s="0"/>
      <c r="QJ1" s="0"/>
      <c r="QK1" s="0"/>
      <c r="QL1" s="0"/>
      <c r="QM1" s="0"/>
      <c r="QN1" s="0"/>
      <c r="QO1" s="0"/>
      <c r="QP1" s="0"/>
      <c r="QQ1" s="0"/>
      <c r="QR1" s="0"/>
      <c r="QS1" s="0"/>
      <c r="QT1" s="0"/>
      <c r="QU1" s="0"/>
      <c r="QV1" s="0"/>
      <c r="QW1" s="0"/>
      <c r="QX1" s="0"/>
      <c r="QY1" s="0"/>
      <c r="QZ1" s="0"/>
      <c r="RA1" s="0"/>
      <c r="RB1" s="0"/>
      <c r="RC1" s="0"/>
      <c r="RD1" s="0"/>
      <c r="RE1" s="0"/>
      <c r="RF1" s="0"/>
      <c r="RG1" s="0"/>
      <c r="RH1" s="0"/>
      <c r="RI1" s="0"/>
      <c r="RJ1" s="0"/>
      <c r="RK1" s="0"/>
      <c r="RL1" s="0"/>
      <c r="RM1" s="0"/>
      <c r="RN1" s="0"/>
      <c r="RO1" s="0"/>
      <c r="RP1" s="0"/>
      <c r="RQ1" s="0"/>
      <c r="RR1" s="0"/>
      <c r="RS1" s="0"/>
      <c r="RT1" s="0"/>
      <c r="RU1" s="0"/>
      <c r="RV1" s="0"/>
      <c r="RW1" s="0"/>
      <c r="RX1" s="0"/>
      <c r="RY1" s="0"/>
      <c r="RZ1" s="0"/>
      <c r="SA1" s="0"/>
      <c r="SB1" s="0"/>
      <c r="SC1" s="0"/>
      <c r="SD1" s="0"/>
      <c r="SE1" s="0"/>
      <c r="SF1" s="0"/>
      <c r="SG1" s="0"/>
      <c r="SH1" s="0"/>
      <c r="SI1" s="0"/>
      <c r="SJ1" s="0"/>
      <c r="SK1" s="0"/>
      <c r="SL1" s="0"/>
      <c r="SM1" s="0"/>
      <c r="SN1" s="0"/>
      <c r="SO1" s="0"/>
      <c r="SP1" s="0"/>
      <c r="SQ1" s="0"/>
      <c r="SR1" s="0"/>
      <c r="SS1" s="0"/>
      <c r="ST1" s="0"/>
      <c r="SU1" s="0"/>
      <c r="SV1" s="0"/>
      <c r="SW1" s="0"/>
      <c r="SX1" s="0"/>
      <c r="SY1" s="0"/>
      <c r="SZ1" s="0"/>
      <c r="TA1" s="0"/>
      <c r="TB1" s="0"/>
      <c r="TC1" s="0"/>
      <c r="TD1" s="0"/>
      <c r="TE1" s="0"/>
      <c r="TF1" s="0"/>
      <c r="TG1" s="0"/>
      <c r="TH1" s="0"/>
      <c r="TI1" s="0"/>
      <c r="TJ1" s="0"/>
      <c r="TK1" s="0"/>
      <c r="TL1" s="0"/>
      <c r="TM1" s="0"/>
      <c r="TN1" s="0"/>
      <c r="TO1" s="0"/>
      <c r="TP1" s="0"/>
      <c r="TQ1" s="0"/>
      <c r="TR1" s="0"/>
      <c r="TS1" s="0"/>
      <c r="TT1" s="0"/>
      <c r="TU1" s="0"/>
      <c r="TV1" s="0"/>
      <c r="TW1" s="0"/>
      <c r="TX1" s="0"/>
      <c r="TY1" s="0"/>
      <c r="TZ1" s="0"/>
      <c r="UA1" s="0"/>
      <c r="UB1" s="0"/>
      <c r="UC1" s="0"/>
      <c r="UD1" s="0"/>
      <c r="UE1" s="0"/>
      <c r="UF1" s="0"/>
      <c r="UG1" s="0"/>
      <c r="UH1" s="0"/>
      <c r="UI1" s="0"/>
      <c r="UJ1" s="0"/>
      <c r="UK1" s="0"/>
      <c r="UL1" s="0"/>
      <c r="UM1" s="0"/>
      <c r="UN1" s="0"/>
      <c r="UO1" s="0"/>
      <c r="UP1" s="0"/>
      <c r="UQ1" s="0"/>
      <c r="UR1" s="0"/>
      <c r="US1" s="0"/>
      <c r="UT1" s="0"/>
      <c r="UU1" s="0"/>
      <c r="UV1" s="0"/>
      <c r="UW1" s="0"/>
      <c r="UX1" s="0"/>
      <c r="UY1" s="0"/>
      <c r="UZ1" s="0"/>
      <c r="VA1" s="0"/>
      <c r="VB1" s="0"/>
      <c r="VC1" s="0"/>
      <c r="VD1" s="0"/>
      <c r="VE1" s="0"/>
      <c r="VF1" s="0"/>
      <c r="VG1" s="0"/>
      <c r="VH1" s="0"/>
      <c r="VI1" s="0"/>
      <c r="VJ1" s="0"/>
      <c r="VK1" s="0"/>
      <c r="VL1" s="0"/>
      <c r="VM1" s="0"/>
      <c r="VN1" s="0"/>
      <c r="VO1" s="0"/>
      <c r="VP1" s="0"/>
      <c r="VQ1" s="0"/>
      <c r="VR1" s="0"/>
      <c r="VS1" s="0"/>
      <c r="VT1" s="0"/>
      <c r="VU1" s="0"/>
      <c r="VV1" s="0"/>
      <c r="VW1" s="0"/>
      <c r="VX1" s="0"/>
      <c r="VY1" s="0"/>
      <c r="VZ1" s="0"/>
      <c r="WA1" s="0"/>
      <c r="WB1" s="0"/>
      <c r="WC1" s="0"/>
      <c r="WD1" s="0"/>
      <c r="WE1" s="0"/>
      <c r="WF1" s="0"/>
      <c r="WG1" s="0"/>
      <c r="WH1" s="0"/>
      <c r="WI1" s="0"/>
      <c r="WJ1" s="0"/>
      <c r="WK1" s="0"/>
      <c r="WL1" s="0"/>
      <c r="WM1" s="0"/>
      <c r="WN1" s="0"/>
      <c r="WO1" s="0"/>
      <c r="WP1" s="0"/>
      <c r="WQ1" s="0"/>
      <c r="WR1" s="0"/>
      <c r="WS1" s="0"/>
      <c r="WT1" s="0"/>
      <c r="WU1" s="0"/>
      <c r="WV1" s="0"/>
      <c r="WW1" s="0"/>
      <c r="WX1" s="0"/>
      <c r="WY1" s="0"/>
      <c r="WZ1" s="0"/>
      <c r="XA1" s="0"/>
      <c r="XB1" s="0"/>
      <c r="XC1" s="0"/>
      <c r="XD1" s="0"/>
      <c r="XE1" s="0"/>
      <c r="XF1" s="0"/>
      <c r="XG1" s="0"/>
      <c r="XH1" s="0"/>
      <c r="XI1" s="0"/>
      <c r="XJ1" s="0"/>
      <c r="XK1" s="0"/>
      <c r="XL1" s="0"/>
      <c r="XM1" s="0"/>
      <c r="XN1" s="0"/>
      <c r="XO1" s="0"/>
      <c r="XP1" s="0"/>
      <c r="XQ1" s="0"/>
      <c r="XR1" s="0"/>
      <c r="XS1" s="0"/>
      <c r="XT1" s="0"/>
      <c r="XU1" s="0"/>
      <c r="XV1" s="0"/>
      <c r="XW1" s="0"/>
      <c r="XX1" s="0"/>
      <c r="XY1" s="0"/>
      <c r="XZ1" s="0"/>
      <c r="YA1" s="0"/>
      <c r="YB1" s="0"/>
      <c r="YC1" s="0"/>
      <c r="YD1" s="0"/>
      <c r="YE1" s="0"/>
      <c r="YF1" s="0"/>
      <c r="YG1" s="0"/>
      <c r="YH1" s="0"/>
      <c r="YI1" s="0"/>
      <c r="YJ1" s="0"/>
      <c r="YK1" s="0"/>
      <c r="YL1" s="0"/>
      <c r="YM1" s="0"/>
      <c r="YN1" s="0"/>
      <c r="YO1" s="0"/>
      <c r="YP1" s="0"/>
      <c r="YQ1" s="0"/>
      <c r="YR1" s="0"/>
      <c r="YS1" s="0"/>
      <c r="YT1" s="0"/>
      <c r="YU1" s="0"/>
      <c r="YV1" s="0"/>
      <c r="YW1" s="0"/>
      <c r="YX1" s="0"/>
      <c r="YY1" s="0"/>
      <c r="YZ1" s="0"/>
      <c r="ZA1" s="0"/>
      <c r="ZB1" s="0"/>
      <c r="ZC1" s="0"/>
      <c r="ZD1" s="0"/>
      <c r="ZE1" s="0"/>
      <c r="ZF1" s="0"/>
      <c r="ZG1" s="0"/>
      <c r="ZH1" s="0"/>
      <c r="ZI1" s="0"/>
      <c r="ZJ1" s="0"/>
      <c r="ZK1" s="0"/>
      <c r="ZL1" s="0"/>
      <c r="ZM1" s="0"/>
      <c r="ZN1" s="0"/>
      <c r="ZO1" s="0"/>
      <c r="ZP1" s="0"/>
      <c r="ZQ1" s="0"/>
      <c r="ZR1" s="0"/>
      <c r="ZS1" s="0"/>
      <c r="ZT1" s="0"/>
      <c r="ZU1" s="0"/>
      <c r="ZV1" s="0"/>
      <c r="ZW1" s="0"/>
      <c r="ZX1" s="0"/>
      <c r="ZY1" s="0"/>
      <c r="ZZ1" s="0"/>
      <c r="AAA1" s="0"/>
      <c r="AAB1" s="0"/>
      <c r="AAC1" s="0"/>
      <c r="AAD1" s="0"/>
      <c r="AAE1" s="0"/>
      <c r="AAF1" s="0"/>
      <c r="AAG1" s="0"/>
      <c r="AAH1" s="0"/>
      <c r="AAI1" s="0"/>
      <c r="AAJ1" s="0"/>
      <c r="AAK1" s="0"/>
      <c r="AAL1" s="0"/>
      <c r="AAM1" s="0"/>
      <c r="AAN1" s="0"/>
      <c r="AAO1" s="0"/>
      <c r="AAP1" s="0"/>
      <c r="AAQ1" s="0"/>
      <c r="AAR1" s="0"/>
      <c r="AAS1" s="0"/>
      <c r="AAT1" s="0"/>
      <c r="AAU1" s="0"/>
      <c r="AAV1" s="0"/>
      <c r="AAW1" s="0"/>
      <c r="AAX1" s="0"/>
      <c r="AAY1" s="0"/>
      <c r="AAZ1" s="0"/>
      <c r="ABA1" s="0"/>
      <c r="ABB1" s="0"/>
      <c r="ABC1" s="0"/>
      <c r="ABD1" s="0"/>
      <c r="ABE1" s="0"/>
      <c r="ABF1" s="0"/>
      <c r="ABG1" s="0"/>
      <c r="ABH1" s="0"/>
      <c r="ABI1" s="0"/>
      <c r="ABJ1" s="0"/>
      <c r="ABK1" s="0"/>
      <c r="ABL1" s="0"/>
      <c r="ABM1" s="0"/>
      <c r="ABN1" s="0"/>
      <c r="ABO1" s="0"/>
      <c r="ABP1" s="0"/>
      <c r="ABQ1" s="0"/>
      <c r="ABR1" s="0"/>
      <c r="ABS1" s="0"/>
      <c r="ABT1" s="0"/>
      <c r="ABU1" s="0"/>
      <c r="ABV1" s="0"/>
      <c r="ABW1" s="0"/>
      <c r="ABX1" s="0"/>
      <c r="ABY1" s="0"/>
      <c r="ABZ1" s="0"/>
      <c r="ACA1" s="0"/>
      <c r="ACB1" s="0"/>
      <c r="ACC1" s="0"/>
      <c r="ACD1" s="0"/>
      <c r="ACE1" s="0"/>
      <c r="ACF1" s="0"/>
      <c r="ACG1" s="0"/>
      <c r="ACH1" s="0"/>
      <c r="ACI1" s="0"/>
      <c r="ACJ1" s="0"/>
      <c r="ACK1" s="0"/>
      <c r="ACL1" s="0"/>
      <c r="ACM1" s="0"/>
      <c r="ACN1" s="0"/>
      <c r="ACO1" s="0"/>
      <c r="ACP1" s="0"/>
      <c r="ACQ1" s="0"/>
      <c r="ACR1" s="0"/>
      <c r="ACS1" s="0"/>
      <c r="ACT1" s="0"/>
      <c r="ACU1" s="0"/>
      <c r="ACV1" s="0"/>
      <c r="ACW1" s="0"/>
      <c r="ACX1" s="0"/>
      <c r="ACY1" s="0"/>
      <c r="ACZ1" s="0"/>
      <c r="ADA1" s="0"/>
      <c r="ADB1" s="0"/>
      <c r="ADC1" s="0"/>
      <c r="ADD1" s="0"/>
      <c r="ADE1" s="0"/>
      <c r="ADF1" s="0"/>
      <c r="ADG1" s="0"/>
      <c r="ADH1" s="0"/>
      <c r="ADI1" s="0"/>
      <c r="ADJ1" s="0"/>
      <c r="ADK1" s="0"/>
      <c r="ADL1" s="0"/>
      <c r="ADM1" s="0"/>
      <c r="ADN1" s="0"/>
      <c r="ADO1" s="0"/>
      <c r="ADP1" s="0"/>
      <c r="ADQ1" s="0"/>
      <c r="ADR1" s="0"/>
      <c r="ADS1" s="0"/>
      <c r="ADT1" s="0"/>
      <c r="ADU1" s="0"/>
      <c r="ADV1" s="0"/>
      <c r="ADW1" s="0"/>
      <c r="ADX1" s="0"/>
      <c r="ADY1" s="0"/>
      <c r="ADZ1" s="0"/>
      <c r="AEA1" s="0"/>
      <c r="AEB1" s="0"/>
      <c r="AEC1" s="0"/>
      <c r="AED1" s="0"/>
      <c r="AEE1" s="0"/>
      <c r="AEF1" s="0"/>
      <c r="AEG1" s="0"/>
      <c r="AEH1" s="0"/>
      <c r="AEI1" s="0"/>
      <c r="AEJ1" s="0"/>
      <c r="AEK1" s="0"/>
      <c r="AEL1" s="0"/>
      <c r="AEM1" s="0"/>
      <c r="AEN1" s="0"/>
      <c r="AEO1" s="0"/>
      <c r="AEP1" s="0"/>
      <c r="AEQ1" s="0"/>
      <c r="AER1" s="0"/>
      <c r="AES1" s="0"/>
      <c r="AET1" s="0"/>
      <c r="AEU1" s="0"/>
      <c r="AEV1" s="0"/>
      <c r="AEW1" s="0"/>
      <c r="AEX1" s="0"/>
      <c r="AEY1" s="0"/>
      <c r="AEZ1" s="0"/>
      <c r="AFA1" s="0"/>
      <c r="AFB1" s="0"/>
      <c r="AFC1" s="0"/>
      <c r="AFD1" s="0"/>
      <c r="AFE1" s="0"/>
      <c r="AFF1" s="0"/>
      <c r="AFG1" s="0"/>
      <c r="AFH1" s="0"/>
      <c r="AFI1" s="0"/>
      <c r="AFJ1" s="0"/>
      <c r="AFK1" s="0"/>
      <c r="AFL1" s="0"/>
      <c r="AFM1" s="0"/>
      <c r="AFN1" s="0"/>
      <c r="AFO1" s="0"/>
      <c r="AFP1" s="0"/>
      <c r="AFQ1" s="0"/>
      <c r="AFR1" s="0"/>
      <c r="AFS1" s="0"/>
      <c r="AFT1" s="0"/>
      <c r="AFU1" s="0"/>
      <c r="AFV1" s="0"/>
      <c r="AFW1" s="0"/>
      <c r="AFX1" s="0"/>
      <c r="AFY1" s="0"/>
      <c r="AFZ1" s="0"/>
      <c r="AGA1" s="0"/>
      <c r="AGB1" s="0"/>
      <c r="AGC1" s="0"/>
      <c r="AGD1" s="0"/>
      <c r="AGE1" s="0"/>
      <c r="AGF1" s="0"/>
      <c r="AGG1" s="0"/>
      <c r="AGH1" s="0"/>
      <c r="AGI1" s="0"/>
      <c r="AGJ1" s="0"/>
      <c r="AGK1" s="0"/>
      <c r="AGL1" s="0"/>
      <c r="AGM1" s="0"/>
      <c r="AGN1" s="0"/>
      <c r="AGO1" s="0"/>
      <c r="AGP1" s="0"/>
      <c r="AGQ1" s="0"/>
      <c r="AGR1" s="0"/>
      <c r="AGS1" s="0"/>
      <c r="AGT1" s="0"/>
      <c r="AGU1" s="0"/>
      <c r="AGV1" s="0"/>
      <c r="AGW1" s="0"/>
      <c r="AGX1" s="0"/>
      <c r="AGY1" s="0"/>
      <c r="AGZ1" s="0"/>
      <c r="AHA1" s="0"/>
      <c r="AHB1" s="0"/>
      <c r="AHC1" s="0"/>
      <c r="AHD1" s="0"/>
      <c r="AHE1" s="0"/>
      <c r="AHF1" s="0"/>
      <c r="AHG1" s="0"/>
      <c r="AHH1" s="0"/>
      <c r="AHI1" s="0"/>
      <c r="AHJ1" s="0"/>
      <c r="AHK1" s="0"/>
      <c r="AHL1" s="0"/>
      <c r="AHM1" s="0"/>
      <c r="AHN1" s="0"/>
      <c r="AHO1" s="0"/>
      <c r="AHP1" s="0"/>
      <c r="AHQ1" s="0"/>
      <c r="AHR1" s="0"/>
      <c r="AHS1" s="0"/>
      <c r="AHT1" s="0"/>
      <c r="AHU1" s="0"/>
      <c r="AHV1" s="0"/>
      <c r="AHW1" s="0"/>
      <c r="AHX1" s="0"/>
      <c r="AHY1" s="0"/>
      <c r="AHZ1" s="0"/>
      <c r="AIA1" s="0"/>
      <c r="AIB1" s="0"/>
      <c r="AIC1" s="0"/>
      <c r="AID1" s="0"/>
      <c r="AIE1" s="0"/>
      <c r="AIF1" s="0"/>
      <c r="AIG1" s="0"/>
      <c r="AIH1" s="0"/>
      <c r="AII1" s="0"/>
      <c r="AIJ1" s="0"/>
      <c r="AIK1" s="0"/>
      <c r="AIL1" s="0"/>
      <c r="AIM1" s="0"/>
      <c r="AIN1" s="0"/>
      <c r="AIO1" s="0"/>
      <c r="AIP1" s="0"/>
      <c r="AIQ1" s="0"/>
      <c r="AIR1" s="0"/>
      <c r="AIS1" s="0"/>
      <c r="AIT1" s="0"/>
      <c r="AIU1" s="0"/>
      <c r="AIV1" s="0"/>
      <c r="AIW1" s="0"/>
      <c r="AIX1" s="0"/>
      <c r="AIY1" s="0"/>
      <c r="AIZ1" s="0"/>
      <c r="AJA1" s="0"/>
      <c r="AJB1" s="0"/>
      <c r="AJC1" s="0"/>
      <c r="AJD1" s="0"/>
      <c r="AJE1" s="0"/>
      <c r="AJF1" s="0"/>
      <c r="AJG1" s="0"/>
      <c r="AJH1" s="0"/>
      <c r="AJI1" s="0"/>
      <c r="AJJ1" s="0"/>
      <c r="AJK1" s="0"/>
      <c r="AJL1" s="0"/>
      <c r="AJM1" s="0"/>
      <c r="AJN1" s="0"/>
      <c r="AJO1" s="0"/>
      <c r="AJP1" s="0"/>
      <c r="AJQ1" s="0"/>
      <c r="AJR1" s="0"/>
      <c r="AJS1" s="0"/>
      <c r="AJT1" s="0"/>
      <c r="AJU1" s="0"/>
      <c r="AJV1" s="0"/>
      <c r="AJW1" s="0"/>
      <c r="AJX1" s="0"/>
      <c r="AJY1" s="0"/>
      <c r="AJZ1" s="0"/>
      <c r="AKA1" s="0"/>
      <c r="AKB1" s="0"/>
      <c r="AKC1" s="0"/>
      <c r="AKD1" s="0"/>
      <c r="AKE1" s="0"/>
      <c r="AKF1" s="0"/>
      <c r="AKG1" s="0"/>
      <c r="AKH1" s="0"/>
      <c r="AKI1" s="0"/>
      <c r="AKJ1" s="0"/>
      <c r="AKK1" s="0"/>
      <c r="AKL1" s="0"/>
      <c r="AKM1" s="0"/>
      <c r="AKN1" s="0"/>
      <c r="AKO1" s="0"/>
      <c r="AKP1" s="0"/>
      <c r="AKQ1" s="0"/>
      <c r="AKR1" s="0"/>
      <c r="AKS1" s="0"/>
      <c r="AKT1" s="0"/>
      <c r="AKU1" s="0"/>
      <c r="AKV1" s="0"/>
      <c r="AKW1" s="0"/>
      <c r="AKX1" s="0"/>
      <c r="AKY1" s="0"/>
      <c r="AKZ1" s="0"/>
      <c r="ALA1" s="0"/>
      <c r="ALB1" s="0"/>
      <c r="ALC1" s="0"/>
      <c r="ALD1" s="0"/>
      <c r="ALE1" s="0"/>
      <c r="ALF1" s="0"/>
      <c r="ALG1" s="0"/>
      <c r="ALH1" s="0"/>
      <c r="ALI1" s="0"/>
      <c r="ALJ1" s="0"/>
      <c r="ALK1" s="0"/>
      <c r="ALL1" s="0"/>
      <c r="ALM1" s="0"/>
      <c r="ALN1" s="0"/>
      <c r="ALO1" s="0"/>
      <c r="ALP1" s="0"/>
      <c r="ALQ1" s="0"/>
      <c r="ALR1" s="0"/>
      <c r="ALS1" s="0"/>
      <c r="ALT1" s="0"/>
      <c r="ALU1" s="0"/>
      <c r="ALV1" s="0"/>
      <c r="ALW1" s="0"/>
      <c r="ALX1" s="0"/>
      <c r="ALY1" s="0"/>
      <c r="ALZ1" s="0"/>
      <c r="AMA1" s="0"/>
      <c r="AMB1" s="0"/>
      <c r="AMC1" s="0"/>
      <c r="AMD1" s="0"/>
      <c r="AME1" s="0"/>
      <c r="AMF1" s="0"/>
      <c r="AMG1" s="0"/>
      <c r="AMH1" s="0"/>
      <c r="AMI1" s="0"/>
      <c r="AMJ1" s="0"/>
      <c r="AMK1" s="0"/>
      <c r="AML1" s="0"/>
      <c r="AMM1" s="0"/>
      <c r="AMN1" s="0"/>
      <c r="AMO1" s="0"/>
      <c r="AMP1" s="0"/>
      <c r="AMQ1" s="0"/>
      <c r="AMR1" s="0"/>
      <c r="AMS1" s="0"/>
      <c r="AMT1" s="0"/>
      <c r="AMU1" s="0"/>
      <c r="AMV1" s="0"/>
      <c r="AMW1" s="0"/>
      <c r="AMX1" s="0"/>
      <c r="AMY1" s="0"/>
      <c r="AMZ1" s="0"/>
      <c r="ANA1" s="0"/>
      <c r="ANB1" s="0"/>
      <c r="ANC1" s="0"/>
      <c r="AND1" s="0"/>
      <c r="ANE1" s="0"/>
      <c r="ANF1" s="0"/>
      <c r="ANG1" s="0"/>
      <c r="ANH1" s="0"/>
      <c r="ANI1" s="0"/>
      <c r="ANJ1" s="0"/>
      <c r="ANK1" s="0"/>
      <c r="ANL1" s="0"/>
      <c r="ANM1" s="0"/>
      <c r="ANN1" s="0"/>
      <c r="ANO1" s="0"/>
      <c r="ANP1" s="0"/>
      <c r="ANQ1" s="0"/>
      <c r="ANR1" s="0"/>
      <c r="ANS1" s="0"/>
      <c r="ANT1" s="0"/>
      <c r="ANU1" s="0"/>
      <c r="ANV1" s="0"/>
      <c r="ANW1" s="0"/>
      <c r="ANX1" s="0"/>
      <c r="ANY1" s="0"/>
      <c r="ANZ1" s="0"/>
      <c r="AOA1" s="0"/>
      <c r="AOB1" s="0"/>
      <c r="AOC1" s="0"/>
      <c r="AOD1" s="0"/>
      <c r="AOE1" s="0"/>
      <c r="AOF1" s="0"/>
      <c r="AOG1" s="0"/>
      <c r="AOH1" s="0"/>
      <c r="AOI1" s="0"/>
      <c r="AOJ1" s="0"/>
      <c r="AOK1" s="0"/>
      <c r="AOL1" s="0"/>
      <c r="AOM1" s="0"/>
      <c r="AON1" s="0"/>
      <c r="AOO1" s="0"/>
      <c r="AOP1" s="0"/>
      <c r="AOQ1" s="0"/>
      <c r="AOR1" s="0"/>
      <c r="AOS1" s="0"/>
      <c r="AOT1" s="0"/>
      <c r="AOU1" s="0"/>
      <c r="AOV1" s="0"/>
      <c r="AOW1" s="0"/>
      <c r="AOX1" s="0"/>
      <c r="AOY1" s="0"/>
      <c r="AOZ1" s="0"/>
      <c r="APA1" s="0"/>
      <c r="APB1" s="0"/>
      <c r="APC1" s="0"/>
      <c r="APD1" s="0"/>
      <c r="APE1" s="0"/>
      <c r="APF1" s="0"/>
      <c r="APG1" s="0"/>
      <c r="APH1" s="0"/>
      <c r="API1" s="0"/>
      <c r="APJ1" s="0"/>
      <c r="APK1" s="0"/>
      <c r="APL1" s="0"/>
      <c r="APM1" s="0"/>
      <c r="APN1" s="0"/>
      <c r="APO1" s="0"/>
      <c r="APP1" s="0"/>
      <c r="APQ1" s="0"/>
      <c r="APR1" s="0"/>
      <c r="APS1" s="0"/>
      <c r="APT1" s="0"/>
      <c r="APU1" s="0"/>
      <c r="APV1" s="0"/>
      <c r="APW1" s="0"/>
      <c r="APX1" s="0"/>
      <c r="APY1" s="0"/>
      <c r="APZ1" s="0"/>
      <c r="AQA1" s="0"/>
      <c r="AQB1" s="0"/>
      <c r="AQC1" s="0"/>
      <c r="AQD1" s="0"/>
      <c r="AQE1" s="0"/>
      <c r="AQF1" s="0"/>
      <c r="AQG1" s="0"/>
      <c r="AQH1" s="0"/>
      <c r="AQI1" s="0"/>
      <c r="AQJ1" s="0"/>
      <c r="AQK1" s="0"/>
      <c r="AQL1" s="0"/>
      <c r="AQM1" s="0"/>
      <c r="AQN1" s="0"/>
      <c r="AQO1" s="0"/>
      <c r="AQP1" s="0"/>
      <c r="AQQ1" s="0"/>
      <c r="AQR1" s="0"/>
      <c r="AQS1" s="0"/>
      <c r="AQT1" s="0"/>
      <c r="AQU1" s="0"/>
      <c r="AQV1" s="0"/>
      <c r="AQW1" s="0"/>
      <c r="AQX1" s="0"/>
      <c r="AQY1" s="0"/>
      <c r="AQZ1" s="0"/>
      <c r="ARA1" s="0"/>
      <c r="ARB1" s="0"/>
      <c r="ARC1" s="0"/>
      <c r="ARD1" s="0"/>
      <c r="ARE1" s="0"/>
      <c r="ARF1" s="0"/>
      <c r="ARG1" s="0"/>
      <c r="ARH1" s="0"/>
      <c r="ARI1" s="0"/>
      <c r="ARJ1" s="0"/>
      <c r="ARK1" s="0"/>
      <c r="ARL1" s="0"/>
      <c r="ARM1" s="0"/>
      <c r="ARN1" s="0"/>
      <c r="ARO1" s="0"/>
      <c r="ARP1" s="0"/>
      <c r="ARQ1" s="0"/>
      <c r="ARR1" s="0"/>
      <c r="ARS1" s="0"/>
      <c r="ART1" s="0"/>
      <c r="ARU1" s="0"/>
      <c r="ARV1" s="0"/>
      <c r="ARW1" s="0"/>
      <c r="ARX1" s="0"/>
      <c r="ARY1" s="0"/>
      <c r="ARZ1" s="0"/>
      <c r="ASA1" s="0"/>
      <c r="ASB1" s="0"/>
      <c r="ASC1" s="0"/>
      <c r="ASD1" s="0"/>
      <c r="ASE1" s="0"/>
      <c r="ASF1" s="0"/>
      <c r="ASG1" s="0"/>
      <c r="ASH1" s="0"/>
      <c r="ASI1" s="0"/>
      <c r="ASJ1" s="0"/>
      <c r="ASK1" s="0"/>
      <c r="ASL1" s="0"/>
      <c r="ASM1" s="0"/>
      <c r="ASN1" s="0"/>
      <c r="ASO1" s="0"/>
      <c r="ASP1" s="0"/>
      <c r="ASQ1" s="0"/>
      <c r="ASR1" s="0"/>
      <c r="ASS1" s="0"/>
      <c r="AST1" s="0"/>
      <c r="ASU1" s="0"/>
      <c r="ASV1" s="0"/>
      <c r="ASW1" s="0"/>
      <c r="ASX1" s="0"/>
      <c r="ASY1" s="0"/>
      <c r="ASZ1" s="0"/>
      <c r="ATA1" s="0"/>
      <c r="ATB1" s="0"/>
      <c r="ATC1" s="0"/>
      <c r="ATD1" s="0"/>
      <c r="ATE1" s="0"/>
      <c r="ATF1" s="0"/>
      <c r="ATG1" s="0"/>
      <c r="ATH1" s="0"/>
      <c r="ATI1" s="0"/>
      <c r="ATJ1" s="0"/>
      <c r="ATK1" s="0"/>
      <c r="ATL1" s="0"/>
      <c r="ATM1" s="0"/>
      <c r="ATN1" s="0"/>
      <c r="ATO1" s="0"/>
      <c r="ATP1" s="0"/>
      <c r="ATQ1" s="0"/>
      <c r="ATR1" s="0"/>
      <c r="ATS1" s="0"/>
      <c r="ATT1" s="0"/>
      <c r="ATU1" s="0"/>
      <c r="ATV1" s="0"/>
      <c r="ATW1" s="0"/>
      <c r="ATX1" s="0"/>
      <c r="ATY1" s="0"/>
      <c r="ATZ1" s="0"/>
      <c r="AUA1" s="0"/>
      <c r="AUB1" s="0"/>
      <c r="AUC1" s="0"/>
      <c r="AUD1" s="0"/>
      <c r="AUE1" s="0"/>
      <c r="AUF1" s="0"/>
      <c r="AUG1" s="0"/>
      <c r="AUH1" s="0"/>
      <c r="AUI1" s="0"/>
      <c r="AUJ1" s="0"/>
      <c r="AUK1" s="0"/>
      <c r="AUL1" s="0"/>
      <c r="AUM1" s="0"/>
      <c r="AUN1" s="0"/>
      <c r="AUO1" s="0"/>
      <c r="AUP1" s="0"/>
      <c r="AUQ1" s="0"/>
      <c r="AUR1" s="0"/>
      <c r="AUS1" s="0"/>
      <c r="AUT1" s="0"/>
      <c r="AUU1" s="0"/>
      <c r="AUV1" s="0"/>
      <c r="AUW1" s="0"/>
      <c r="AUX1" s="0"/>
      <c r="AUY1" s="0"/>
      <c r="AUZ1" s="0"/>
      <c r="AVA1" s="0"/>
      <c r="AVB1" s="0"/>
      <c r="AVC1" s="0"/>
      <c r="AVD1" s="0"/>
      <c r="AVE1" s="0"/>
      <c r="AVF1" s="0"/>
      <c r="AVG1" s="0"/>
      <c r="AVH1" s="0"/>
      <c r="AVI1" s="0"/>
      <c r="AVJ1" s="0"/>
      <c r="AVK1" s="0"/>
      <c r="AVL1" s="0"/>
      <c r="AVM1" s="0"/>
      <c r="AVN1" s="0"/>
      <c r="AVO1" s="0"/>
      <c r="AVP1" s="0"/>
      <c r="AVQ1" s="0"/>
      <c r="AVR1" s="0"/>
      <c r="AVS1" s="0"/>
      <c r="AVT1" s="0"/>
      <c r="AVU1" s="0"/>
      <c r="AVV1" s="0"/>
      <c r="AVW1" s="0"/>
      <c r="AVX1" s="0"/>
      <c r="AVY1" s="0"/>
      <c r="AVZ1" s="0"/>
      <c r="AWA1" s="0"/>
      <c r="AWB1" s="0"/>
      <c r="AWC1" s="0"/>
      <c r="AWD1" s="0"/>
      <c r="AWE1" s="0"/>
      <c r="AWF1" s="0"/>
      <c r="AWG1" s="0"/>
      <c r="AWH1" s="0"/>
      <c r="AWI1" s="0"/>
      <c r="AWJ1" s="0"/>
      <c r="AWK1" s="0"/>
      <c r="AWL1" s="0"/>
      <c r="AWM1" s="0"/>
      <c r="AWN1" s="0"/>
      <c r="AWO1" s="0"/>
      <c r="AWP1" s="0"/>
      <c r="AWQ1" s="0"/>
      <c r="AWR1" s="0"/>
      <c r="AWS1" s="0"/>
      <c r="AWT1" s="0"/>
      <c r="AWU1" s="0"/>
      <c r="AWV1" s="0"/>
      <c r="AWW1" s="0"/>
      <c r="AWX1" s="0"/>
      <c r="AWY1" s="0"/>
      <c r="AWZ1" s="0"/>
      <c r="AXA1" s="0"/>
      <c r="AXB1" s="0"/>
      <c r="AXC1" s="0"/>
      <c r="AXD1" s="0"/>
      <c r="AXE1" s="0"/>
      <c r="AXF1" s="0"/>
      <c r="AXG1" s="0"/>
      <c r="AXH1" s="0"/>
      <c r="AXI1" s="0"/>
      <c r="AXJ1" s="0"/>
      <c r="AXK1" s="0"/>
      <c r="AXL1" s="0"/>
      <c r="AXM1" s="0"/>
      <c r="AXN1" s="0"/>
      <c r="AXO1" s="0"/>
      <c r="AXP1" s="0"/>
      <c r="AXQ1" s="0"/>
      <c r="AXR1" s="0"/>
      <c r="AXS1" s="0"/>
      <c r="AXT1" s="0"/>
      <c r="AXU1" s="0"/>
      <c r="AXV1" s="0"/>
      <c r="AXW1" s="0"/>
      <c r="AXX1" s="0"/>
      <c r="AXY1" s="0"/>
      <c r="AXZ1" s="0"/>
      <c r="AYA1" s="0"/>
      <c r="AYB1" s="0"/>
      <c r="AYC1" s="0"/>
      <c r="AYD1" s="0"/>
      <c r="AYE1" s="0"/>
      <c r="AYF1" s="0"/>
      <c r="AYG1" s="0"/>
      <c r="AYH1" s="0"/>
      <c r="AYI1" s="0"/>
      <c r="AYJ1" s="0"/>
      <c r="AYK1" s="0"/>
      <c r="AYL1" s="0"/>
      <c r="AYM1" s="0"/>
      <c r="AYN1" s="0"/>
      <c r="AYO1" s="0"/>
      <c r="AYP1" s="0"/>
      <c r="AYQ1" s="0"/>
      <c r="AYR1" s="0"/>
      <c r="AYS1" s="0"/>
      <c r="AYT1" s="0"/>
      <c r="AYU1" s="0"/>
      <c r="AYV1" s="0"/>
      <c r="AYW1" s="0"/>
      <c r="AYX1" s="0"/>
      <c r="AYY1" s="0"/>
      <c r="AYZ1" s="0"/>
      <c r="AZA1" s="0"/>
      <c r="AZB1" s="0"/>
      <c r="AZC1" s="0"/>
      <c r="AZD1" s="0"/>
      <c r="AZE1" s="0"/>
      <c r="AZF1" s="0"/>
      <c r="AZG1" s="0"/>
      <c r="AZH1" s="0"/>
      <c r="AZI1" s="0"/>
      <c r="AZJ1" s="0"/>
      <c r="AZK1" s="0"/>
      <c r="AZL1" s="0"/>
      <c r="AZM1" s="0"/>
      <c r="AZN1" s="0"/>
      <c r="AZO1" s="0"/>
      <c r="AZP1" s="0"/>
      <c r="AZQ1" s="0"/>
      <c r="AZR1" s="0"/>
      <c r="AZS1" s="0"/>
      <c r="AZT1" s="0"/>
      <c r="AZU1" s="0"/>
      <c r="AZV1" s="0"/>
      <c r="AZW1" s="0"/>
      <c r="AZX1" s="0"/>
      <c r="AZY1" s="0"/>
      <c r="AZZ1" s="0"/>
      <c r="BAA1" s="0"/>
      <c r="BAB1" s="0"/>
      <c r="BAC1" s="0"/>
      <c r="BAD1" s="0"/>
      <c r="BAE1" s="0"/>
      <c r="BAF1" s="0"/>
      <c r="BAG1" s="0"/>
      <c r="BAH1" s="0"/>
      <c r="BAI1" s="0"/>
      <c r="BAJ1" s="0"/>
      <c r="BAK1" s="0"/>
      <c r="BAL1" s="0"/>
      <c r="BAM1" s="0"/>
      <c r="BAN1" s="0"/>
      <c r="BAO1" s="0"/>
      <c r="BAP1" s="0"/>
      <c r="BAQ1" s="0"/>
      <c r="BAR1" s="0"/>
      <c r="BAS1" s="0"/>
      <c r="BAT1" s="0"/>
      <c r="BAU1" s="0"/>
      <c r="BAV1" s="0"/>
      <c r="BAW1" s="0"/>
      <c r="BAX1" s="0"/>
      <c r="BAY1" s="0"/>
      <c r="BAZ1" s="0"/>
      <c r="BBA1" s="0"/>
      <c r="BBB1" s="0"/>
      <c r="BBC1" s="0"/>
      <c r="BBD1" s="0"/>
      <c r="BBE1" s="0"/>
      <c r="BBF1" s="0"/>
      <c r="BBG1" s="0"/>
      <c r="BBH1" s="0"/>
      <c r="BBI1" s="0"/>
      <c r="BBJ1" s="0"/>
      <c r="BBK1" s="0"/>
      <c r="BBL1" s="0"/>
      <c r="BBM1" s="0"/>
      <c r="BBN1" s="0"/>
      <c r="BBO1" s="0"/>
      <c r="BBP1" s="0"/>
      <c r="BBQ1" s="0"/>
      <c r="BBR1" s="0"/>
      <c r="BBS1" s="0"/>
      <c r="BBT1" s="0"/>
      <c r="BBU1" s="0"/>
      <c r="BBV1" s="0"/>
      <c r="BBW1" s="0"/>
      <c r="BBX1" s="0"/>
      <c r="BBY1" s="0"/>
      <c r="BBZ1" s="0"/>
      <c r="BCA1" s="0"/>
      <c r="BCB1" s="0"/>
      <c r="BCC1" s="0"/>
      <c r="BCD1" s="0"/>
      <c r="BCE1" s="0"/>
      <c r="BCF1" s="0"/>
      <c r="BCG1" s="0"/>
      <c r="BCH1" s="0"/>
      <c r="BCI1" s="0"/>
      <c r="BCJ1" s="0"/>
      <c r="BCK1" s="0"/>
      <c r="BCL1" s="0"/>
      <c r="BCM1" s="0"/>
      <c r="BCN1" s="0"/>
      <c r="BCO1" s="0"/>
      <c r="BCP1" s="0"/>
      <c r="BCQ1" s="0"/>
      <c r="BCR1" s="0"/>
      <c r="BCS1" s="0"/>
      <c r="BCT1" s="0"/>
      <c r="BCU1" s="0"/>
      <c r="BCV1" s="0"/>
      <c r="BCW1" s="0"/>
      <c r="BCX1" s="0"/>
      <c r="BCY1" s="0"/>
      <c r="BCZ1" s="0"/>
      <c r="BDA1" s="0"/>
      <c r="BDB1" s="0"/>
      <c r="BDC1" s="0"/>
      <c r="BDD1" s="0"/>
      <c r="BDE1" s="0"/>
      <c r="BDF1" s="0"/>
      <c r="BDG1" s="0"/>
      <c r="BDH1" s="0"/>
      <c r="BDI1" s="0"/>
      <c r="BDJ1" s="0"/>
      <c r="BDK1" s="0"/>
      <c r="BDL1" s="0"/>
      <c r="BDM1" s="0"/>
      <c r="BDN1" s="0"/>
      <c r="BDO1" s="0"/>
      <c r="BDP1" s="0"/>
      <c r="BDQ1" s="0"/>
      <c r="BDR1" s="0"/>
      <c r="BDS1" s="0"/>
      <c r="BDT1" s="0"/>
      <c r="BDU1" s="0"/>
      <c r="BDV1" s="0"/>
      <c r="BDW1" s="0"/>
      <c r="BDX1" s="0"/>
      <c r="BDY1" s="0"/>
      <c r="BDZ1" s="0"/>
      <c r="BEA1" s="0"/>
      <c r="BEB1" s="0"/>
      <c r="BEC1" s="0"/>
      <c r="BED1" s="0"/>
      <c r="BEE1" s="0"/>
      <c r="BEF1" s="0"/>
      <c r="BEG1" s="0"/>
      <c r="BEH1" s="0"/>
      <c r="BEI1" s="0"/>
      <c r="BEJ1" s="0"/>
      <c r="BEK1" s="0"/>
      <c r="BEL1" s="0"/>
      <c r="BEM1" s="0"/>
      <c r="BEN1" s="0"/>
      <c r="BEO1" s="0"/>
      <c r="BEP1" s="0"/>
      <c r="BEQ1" s="0"/>
      <c r="BER1" s="0"/>
      <c r="BES1" s="0"/>
      <c r="BET1" s="0"/>
      <c r="BEU1" s="0"/>
      <c r="BEV1" s="0"/>
      <c r="BEW1" s="0"/>
      <c r="BEX1" s="0"/>
      <c r="BEY1" s="0"/>
      <c r="BEZ1" s="0"/>
      <c r="BFA1" s="0"/>
      <c r="BFB1" s="0"/>
      <c r="BFC1" s="0"/>
      <c r="BFD1" s="0"/>
      <c r="BFE1" s="0"/>
      <c r="BFF1" s="0"/>
      <c r="BFG1" s="0"/>
      <c r="BFH1" s="0"/>
      <c r="BFI1" s="0"/>
      <c r="BFJ1" s="0"/>
      <c r="BFK1" s="0"/>
      <c r="BFL1" s="0"/>
      <c r="BFM1" s="0"/>
      <c r="BFN1" s="0"/>
      <c r="BFO1" s="0"/>
      <c r="BFP1" s="0"/>
      <c r="BFQ1" s="0"/>
      <c r="BFR1" s="0"/>
      <c r="BFS1" s="0"/>
      <c r="BFT1" s="0"/>
      <c r="BFU1" s="0"/>
      <c r="BFV1" s="0"/>
      <c r="BFW1" s="0"/>
      <c r="BFX1" s="0"/>
      <c r="BFY1" s="0"/>
      <c r="BFZ1" s="0"/>
      <c r="BGA1" s="0"/>
      <c r="BGB1" s="0"/>
      <c r="BGC1" s="0"/>
      <c r="BGD1" s="0"/>
      <c r="BGE1" s="0"/>
      <c r="BGF1" s="0"/>
      <c r="BGG1" s="0"/>
      <c r="BGH1" s="0"/>
      <c r="BGI1" s="0"/>
      <c r="BGJ1" s="0"/>
      <c r="BGK1" s="0"/>
      <c r="BGL1" s="0"/>
      <c r="BGM1" s="0"/>
      <c r="BGN1" s="0"/>
      <c r="BGO1" s="0"/>
      <c r="BGP1" s="0"/>
      <c r="BGQ1" s="0"/>
      <c r="BGR1" s="0"/>
      <c r="BGS1" s="0"/>
      <c r="BGT1" s="0"/>
      <c r="BGU1" s="0"/>
      <c r="BGV1" s="0"/>
      <c r="BGW1" s="0"/>
      <c r="BGX1" s="0"/>
      <c r="BGY1" s="0"/>
      <c r="BGZ1" s="0"/>
      <c r="BHA1" s="0"/>
      <c r="BHB1" s="0"/>
      <c r="BHC1" s="0"/>
      <c r="BHD1" s="0"/>
      <c r="BHE1" s="0"/>
      <c r="BHF1" s="0"/>
      <c r="BHG1" s="0"/>
      <c r="BHH1" s="0"/>
      <c r="BHI1" s="0"/>
      <c r="BHJ1" s="0"/>
      <c r="BHK1" s="0"/>
      <c r="BHL1" s="0"/>
      <c r="BHM1" s="0"/>
      <c r="BHN1" s="0"/>
      <c r="BHO1" s="0"/>
      <c r="BHP1" s="0"/>
      <c r="BHQ1" s="0"/>
      <c r="BHR1" s="0"/>
      <c r="BHS1" s="0"/>
      <c r="BHT1" s="0"/>
      <c r="BHU1" s="0"/>
      <c r="BHV1" s="0"/>
      <c r="BHW1" s="0"/>
      <c r="BHX1" s="0"/>
      <c r="BHY1" s="0"/>
      <c r="BHZ1" s="0"/>
      <c r="BIA1" s="0"/>
      <c r="BIB1" s="0"/>
      <c r="BIC1" s="0"/>
      <c r="BID1" s="0"/>
      <c r="BIE1" s="0"/>
      <c r="BIF1" s="0"/>
      <c r="BIG1" s="0"/>
      <c r="BIH1" s="0"/>
      <c r="BII1" s="0"/>
      <c r="BIJ1" s="0"/>
      <c r="BIK1" s="0"/>
      <c r="BIL1" s="0"/>
      <c r="BIM1" s="0"/>
      <c r="BIN1" s="0"/>
      <c r="BIO1" s="0"/>
      <c r="BIP1" s="0"/>
      <c r="BIQ1" s="0"/>
      <c r="BIR1" s="0"/>
      <c r="BIS1" s="0"/>
      <c r="BIT1" s="0"/>
      <c r="BIU1" s="0"/>
      <c r="BIV1" s="0"/>
      <c r="BIW1" s="0"/>
      <c r="BIX1" s="0"/>
      <c r="BIY1" s="0"/>
      <c r="BIZ1" s="0"/>
      <c r="BJA1" s="0"/>
      <c r="BJB1" s="0"/>
      <c r="BJC1" s="0"/>
      <c r="BJD1" s="0"/>
      <c r="BJE1" s="0"/>
      <c r="BJF1" s="0"/>
      <c r="BJG1" s="0"/>
      <c r="BJH1" s="0"/>
      <c r="BJI1" s="0"/>
      <c r="BJJ1" s="0"/>
      <c r="BJK1" s="0"/>
      <c r="BJL1" s="0"/>
      <c r="BJM1" s="0"/>
      <c r="BJN1" s="0"/>
      <c r="BJO1" s="0"/>
      <c r="BJP1" s="0"/>
      <c r="BJQ1" s="0"/>
      <c r="BJR1" s="0"/>
      <c r="BJS1" s="0"/>
      <c r="BJT1" s="0"/>
      <c r="BJU1" s="0"/>
      <c r="BJV1" s="0"/>
      <c r="BJW1" s="0"/>
      <c r="BJX1" s="0"/>
      <c r="BJY1" s="0"/>
      <c r="BJZ1" s="0"/>
      <c r="BKA1" s="0"/>
      <c r="BKB1" s="0"/>
      <c r="BKC1" s="0"/>
      <c r="BKD1" s="0"/>
      <c r="BKE1" s="0"/>
      <c r="BKF1" s="0"/>
      <c r="BKG1" s="0"/>
      <c r="BKH1" s="0"/>
      <c r="BKI1" s="0"/>
      <c r="BKJ1" s="0"/>
      <c r="BKK1" s="0"/>
      <c r="BKL1" s="0"/>
      <c r="BKM1" s="0"/>
      <c r="BKN1" s="0"/>
      <c r="BKO1" s="0"/>
      <c r="BKP1" s="0"/>
      <c r="BKQ1" s="0"/>
      <c r="BKR1" s="0"/>
      <c r="BKS1" s="0"/>
      <c r="BKT1" s="0"/>
      <c r="BKU1" s="0"/>
      <c r="BKV1" s="0"/>
      <c r="BKW1" s="0"/>
      <c r="BKX1" s="0"/>
      <c r="BKY1" s="0"/>
      <c r="BKZ1" s="0"/>
      <c r="BLA1" s="0"/>
      <c r="BLB1" s="0"/>
      <c r="BLC1" s="0"/>
      <c r="BLD1" s="0"/>
      <c r="BLE1" s="0"/>
      <c r="BLF1" s="0"/>
      <c r="BLG1" s="0"/>
      <c r="BLH1" s="0"/>
      <c r="BLI1" s="0"/>
      <c r="BLJ1" s="0"/>
      <c r="BLK1" s="0"/>
      <c r="BLL1" s="0"/>
      <c r="BLM1" s="0"/>
      <c r="BLN1" s="0"/>
      <c r="BLO1" s="0"/>
      <c r="BLP1" s="0"/>
      <c r="BLQ1" s="0"/>
      <c r="BLR1" s="0"/>
      <c r="BLS1" s="0"/>
      <c r="BLT1" s="0"/>
      <c r="BLU1" s="0"/>
      <c r="BLV1" s="0"/>
      <c r="BLW1" s="0"/>
      <c r="BLX1" s="0"/>
      <c r="BLY1" s="0"/>
      <c r="BLZ1" s="0"/>
      <c r="BMA1" s="0"/>
      <c r="BMB1" s="0"/>
      <c r="BMC1" s="0"/>
      <c r="BMD1" s="0"/>
      <c r="BME1" s="0"/>
      <c r="BMF1" s="0"/>
      <c r="BMG1" s="0"/>
      <c r="BMH1" s="0"/>
      <c r="BMI1" s="0"/>
      <c r="BMJ1" s="0"/>
      <c r="BMK1" s="0"/>
      <c r="BML1" s="0"/>
      <c r="BMM1" s="0"/>
      <c r="BMN1" s="0"/>
      <c r="BMO1" s="0"/>
      <c r="BMP1" s="0"/>
      <c r="BMQ1" s="0"/>
      <c r="BMR1" s="0"/>
      <c r="BMS1" s="0"/>
      <c r="BMT1" s="0"/>
      <c r="BMU1" s="0"/>
      <c r="BMV1" s="0"/>
      <c r="BMW1" s="0"/>
      <c r="BMX1" s="0"/>
      <c r="BMY1" s="0"/>
      <c r="BMZ1" s="0"/>
      <c r="BNA1" s="0"/>
      <c r="BNB1" s="0"/>
      <c r="BNC1" s="0"/>
      <c r="BND1" s="0"/>
      <c r="BNE1" s="0"/>
      <c r="BNF1" s="0"/>
      <c r="BNG1" s="0"/>
      <c r="BNH1" s="0"/>
      <c r="BNI1" s="0"/>
      <c r="BNJ1" s="0"/>
      <c r="BNK1" s="0"/>
      <c r="BNL1" s="0"/>
      <c r="BNM1" s="0"/>
      <c r="BNN1" s="0"/>
      <c r="BNO1" s="0"/>
      <c r="BNP1" s="0"/>
      <c r="BNQ1" s="0"/>
      <c r="BNR1" s="0"/>
      <c r="BNS1" s="0"/>
      <c r="BNT1" s="0"/>
      <c r="BNU1" s="0"/>
      <c r="BNV1" s="0"/>
      <c r="BNW1" s="0"/>
      <c r="BNX1" s="0"/>
      <c r="BNY1" s="0"/>
      <c r="BNZ1" s="0"/>
      <c r="BOA1" s="0"/>
      <c r="BOB1" s="0"/>
      <c r="BOC1" s="0"/>
      <c r="BOD1" s="0"/>
      <c r="BOE1" s="0"/>
      <c r="BOF1" s="0"/>
      <c r="BOG1" s="0"/>
      <c r="BOH1" s="0"/>
      <c r="BOI1" s="0"/>
      <c r="BOJ1" s="0"/>
      <c r="BOK1" s="0"/>
      <c r="BOL1" s="0"/>
      <c r="BOM1" s="0"/>
      <c r="BON1" s="0"/>
      <c r="BOO1" s="0"/>
      <c r="BOP1" s="0"/>
      <c r="BOQ1" s="0"/>
      <c r="BOR1" s="0"/>
      <c r="BOS1" s="0"/>
      <c r="BOT1" s="0"/>
      <c r="BOU1" s="0"/>
      <c r="BOV1" s="0"/>
      <c r="BOW1" s="0"/>
      <c r="BOX1" s="0"/>
      <c r="BOY1" s="0"/>
      <c r="BOZ1" s="0"/>
      <c r="BPA1" s="0"/>
      <c r="BPB1" s="0"/>
      <c r="BPC1" s="0"/>
      <c r="BPD1" s="0"/>
      <c r="BPE1" s="0"/>
      <c r="BPF1" s="0"/>
      <c r="BPG1" s="0"/>
      <c r="BPH1" s="0"/>
      <c r="BPI1" s="0"/>
      <c r="BPJ1" s="0"/>
      <c r="BPK1" s="0"/>
      <c r="BPL1" s="0"/>
      <c r="BPM1" s="0"/>
      <c r="BPN1" s="0"/>
      <c r="BPO1" s="0"/>
      <c r="BPP1" s="0"/>
      <c r="BPQ1" s="0"/>
      <c r="BPR1" s="0"/>
      <c r="BPS1" s="0"/>
      <c r="BPT1" s="0"/>
      <c r="BPU1" s="0"/>
      <c r="BPV1" s="0"/>
      <c r="BPW1" s="0"/>
      <c r="BPX1" s="0"/>
      <c r="BPY1" s="0"/>
      <c r="BPZ1" s="0"/>
      <c r="BQA1" s="0"/>
      <c r="BQB1" s="0"/>
      <c r="BQC1" s="0"/>
      <c r="BQD1" s="0"/>
      <c r="BQE1" s="0"/>
      <c r="BQF1" s="0"/>
      <c r="BQG1" s="0"/>
      <c r="BQH1" s="0"/>
      <c r="BQI1" s="0"/>
      <c r="BQJ1" s="0"/>
      <c r="BQK1" s="0"/>
      <c r="BQL1" s="0"/>
      <c r="BQM1" s="0"/>
      <c r="BQN1" s="0"/>
      <c r="BQO1" s="0"/>
      <c r="BQP1" s="0"/>
      <c r="BQQ1" s="0"/>
      <c r="BQR1" s="0"/>
      <c r="BQS1" s="0"/>
      <c r="BQT1" s="0"/>
      <c r="BQU1" s="0"/>
      <c r="BQV1" s="0"/>
      <c r="BQW1" s="0"/>
      <c r="BQX1" s="0"/>
      <c r="BQY1" s="0"/>
      <c r="BQZ1" s="0"/>
      <c r="BRA1" s="0"/>
      <c r="BRB1" s="0"/>
      <c r="BRC1" s="0"/>
      <c r="BRD1" s="0"/>
      <c r="BRE1" s="0"/>
      <c r="BRF1" s="0"/>
      <c r="BRG1" s="0"/>
      <c r="BRH1" s="0"/>
      <c r="BRI1" s="0"/>
      <c r="BRJ1" s="0"/>
      <c r="BRK1" s="0"/>
      <c r="BRL1" s="0"/>
      <c r="BRM1" s="0"/>
      <c r="BRN1" s="0"/>
      <c r="BRO1" s="0"/>
      <c r="BRP1" s="0"/>
      <c r="BRQ1" s="0"/>
      <c r="BRR1" s="0"/>
      <c r="BRS1" s="0"/>
      <c r="BRT1" s="0"/>
      <c r="BRU1" s="0"/>
      <c r="BRV1" s="0"/>
      <c r="BRW1" s="0"/>
      <c r="BRX1" s="0"/>
      <c r="BRY1" s="0"/>
      <c r="BRZ1" s="0"/>
      <c r="BSA1" s="0"/>
      <c r="BSB1" s="0"/>
      <c r="BSC1" s="0"/>
      <c r="BSD1" s="0"/>
      <c r="BSE1" s="0"/>
      <c r="BSF1" s="0"/>
      <c r="BSG1" s="0"/>
      <c r="BSH1" s="0"/>
      <c r="BSI1" s="0"/>
      <c r="BSJ1" s="0"/>
      <c r="BSK1" s="0"/>
      <c r="BSL1" s="0"/>
      <c r="BSM1" s="0"/>
      <c r="BSN1" s="0"/>
      <c r="BSO1" s="0"/>
      <c r="BSP1" s="0"/>
      <c r="BSQ1" s="0"/>
      <c r="BSR1" s="0"/>
      <c r="BSS1" s="0"/>
      <c r="BST1" s="0"/>
      <c r="BSU1" s="0"/>
      <c r="BSV1" s="0"/>
      <c r="BSW1" s="0"/>
      <c r="BSX1" s="0"/>
      <c r="BSY1" s="0"/>
      <c r="BSZ1" s="0"/>
      <c r="BTA1" s="0"/>
      <c r="BTB1" s="0"/>
      <c r="BTC1" s="0"/>
      <c r="BTD1" s="0"/>
      <c r="BTE1" s="0"/>
      <c r="BTF1" s="0"/>
      <c r="BTG1" s="0"/>
      <c r="BTH1" s="0"/>
      <c r="BTI1" s="0"/>
      <c r="BTJ1" s="0"/>
      <c r="BTK1" s="0"/>
      <c r="BTL1" s="0"/>
      <c r="BTM1" s="0"/>
      <c r="BTN1" s="0"/>
      <c r="BTO1" s="0"/>
      <c r="BTP1" s="0"/>
      <c r="BTQ1" s="0"/>
      <c r="BTR1" s="0"/>
      <c r="BTS1" s="0"/>
      <c r="BTT1" s="0"/>
      <c r="BTU1" s="0"/>
      <c r="BTV1" s="0"/>
      <c r="BTW1" s="0"/>
      <c r="BTX1" s="0"/>
      <c r="BTY1" s="0"/>
      <c r="BTZ1" s="0"/>
      <c r="BUA1" s="0"/>
      <c r="BUB1" s="0"/>
      <c r="BUC1" s="0"/>
      <c r="BUD1" s="0"/>
      <c r="BUE1" s="0"/>
      <c r="BUF1" s="0"/>
      <c r="BUG1" s="0"/>
      <c r="BUH1" s="0"/>
      <c r="BUI1" s="0"/>
      <c r="BUJ1" s="0"/>
      <c r="BUK1" s="0"/>
      <c r="BUL1" s="0"/>
      <c r="BUM1" s="0"/>
      <c r="BUN1" s="0"/>
      <c r="BUO1" s="0"/>
      <c r="BUP1" s="0"/>
      <c r="BUQ1" s="0"/>
      <c r="BUR1" s="0"/>
      <c r="BUS1" s="0"/>
      <c r="BUT1" s="0"/>
      <c r="BUU1" s="0"/>
      <c r="BUV1" s="0"/>
      <c r="BUW1" s="0"/>
      <c r="BUX1" s="0"/>
      <c r="BUY1" s="0"/>
      <c r="BUZ1" s="0"/>
      <c r="BVA1" s="0"/>
      <c r="BVB1" s="0"/>
      <c r="BVC1" s="0"/>
      <c r="BVD1" s="0"/>
      <c r="BVE1" s="0"/>
      <c r="BVF1" s="0"/>
      <c r="BVG1" s="0"/>
      <c r="BVH1" s="0"/>
      <c r="BVI1" s="0"/>
      <c r="BVJ1" s="0"/>
      <c r="BVK1" s="0"/>
      <c r="BVL1" s="0"/>
      <c r="BVM1" s="0"/>
      <c r="BVN1" s="0"/>
      <c r="BVO1" s="0"/>
      <c r="BVP1" s="0"/>
      <c r="BVQ1" s="0"/>
      <c r="BVR1" s="0"/>
      <c r="BVS1" s="0"/>
      <c r="BVT1" s="0"/>
      <c r="BVU1" s="0"/>
      <c r="BVV1" s="0"/>
      <c r="BVW1" s="0"/>
      <c r="BVX1" s="0"/>
      <c r="BVY1" s="0"/>
      <c r="BVZ1" s="0"/>
      <c r="BWA1" s="0"/>
      <c r="BWB1" s="0"/>
      <c r="BWC1" s="0"/>
      <c r="BWD1" s="0"/>
      <c r="BWE1" s="0"/>
      <c r="BWF1" s="0"/>
      <c r="BWG1" s="0"/>
      <c r="BWH1" s="0"/>
      <c r="BWI1" s="0"/>
      <c r="BWJ1" s="0"/>
      <c r="BWK1" s="0"/>
      <c r="BWL1" s="0"/>
      <c r="BWM1" s="0"/>
      <c r="BWN1" s="0"/>
      <c r="BWO1" s="0"/>
      <c r="BWP1" s="0"/>
      <c r="BWQ1" s="0"/>
      <c r="BWR1" s="0"/>
      <c r="BWS1" s="0"/>
      <c r="BWT1" s="0"/>
      <c r="BWU1" s="0"/>
      <c r="BWV1" s="0"/>
      <c r="BWW1" s="0"/>
      <c r="BWX1" s="0"/>
      <c r="BWY1" s="0"/>
      <c r="BWZ1" s="0"/>
      <c r="BXA1" s="0"/>
      <c r="BXB1" s="0"/>
      <c r="BXC1" s="0"/>
      <c r="BXD1" s="0"/>
      <c r="BXE1" s="0"/>
      <c r="BXF1" s="0"/>
      <c r="BXG1" s="0"/>
      <c r="BXH1" s="0"/>
      <c r="BXI1" s="0"/>
      <c r="BXJ1" s="0"/>
      <c r="BXK1" s="0"/>
      <c r="BXL1" s="0"/>
      <c r="BXM1" s="0"/>
      <c r="BXN1" s="0"/>
      <c r="BXO1" s="0"/>
      <c r="BXP1" s="0"/>
      <c r="BXQ1" s="0"/>
      <c r="BXR1" s="0"/>
      <c r="BXS1" s="0"/>
      <c r="BXT1" s="0"/>
      <c r="BXU1" s="0"/>
      <c r="BXV1" s="0"/>
      <c r="BXW1" s="0"/>
      <c r="BXX1" s="0"/>
      <c r="BXY1" s="0"/>
      <c r="BXZ1" s="0"/>
      <c r="BYA1" s="0"/>
      <c r="BYB1" s="0"/>
      <c r="BYC1" s="0"/>
      <c r="BYD1" s="0"/>
      <c r="BYE1" s="0"/>
      <c r="BYF1" s="0"/>
      <c r="BYG1" s="0"/>
      <c r="BYH1" s="0"/>
      <c r="BYI1" s="0"/>
      <c r="BYJ1" s="0"/>
      <c r="BYK1" s="0"/>
      <c r="BYL1" s="0"/>
      <c r="BYM1" s="0"/>
      <c r="BYN1" s="0"/>
      <c r="BYO1" s="0"/>
      <c r="BYP1" s="0"/>
      <c r="BYQ1" s="0"/>
      <c r="BYR1" s="0"/>
      <c r="BYS1" s="0"/>
      <c r="BYT1" s="0"/>
      <c r="BYU1" s="0"/>
      <c r="BYV1" s="0"/>
      <c r="BYW1" s="0"/>
      <c r="BYX1" s="0"/>
      <c r="BYY1" s="0"/>
      <c r="BYZ1" s="0"/>
      <c r="BZA1" s="0"/>
      <c r="BZB1" s="0"/>
      <c r="BZC1" s="0"/>
      <c r="BZD1" s="0"/>
      <c r="BZE1" s="0"/>
      <c r="BZF1" s="0"/>
      <c r="BZG1" s="0"/>
      <c r="BZH1" s="0"/>
      <c r="BZI1" s="0"/>
      <c r="BZJ1" s="0"/>
      <c r="BZK1" s="0"/>
      <c r="BZL1" s="0"/>
      <c r="BZM1" s="0"/>
      <c r="BZN1" s="0"/>
      <c r="BZO1" s="0"/>
      <c r="BZP1" s="0"/>
      <c r="BZQ1" s="0"/>
      <c r="BZR1" s="0"/>
      <c r="BZS1" s="0"/>
      <c r="BZT1" s="0"/>
      <c r="BZU1" s="0"/>
      <c r="BZV1" s="0"/>
      <c r="BZW1" s="0"/>
      <c r="BZX1" s="0"/>
      <c r="BZY1" s="0"/>
      <c r="BZZ1" s="0"/>
      <c r="CAA1" s="0"/>
      <c r="CAB1" s="0"/>
      <c r="CAC1" s="0"/>
      <c r="CAD1" s="0"/>
      <c r="CAE1" s="0"/>
      <c r="CAF1" s="0"/>
      <c r="CAG1" s="0"/>
      <c r="CAH1" s="0"/>
      <c r="CAI1" s="0"/>
      <c r="CAJ1" s="0"/>
      <c r="CAK1" s="0"/>
      <c r="CAL1" s="0"/>
      <c r="CAM1" s="0"/>
      <c r="CAN1" s="0"/>
      <c r="CAO1" s="0"/>
      <c r="CAP1" s="0"/>
      <c r="CAQ1" s="0"/>
      <c r="CAR1" s="0"/>
      <c r="CAS1" s="0"/>
      <c r="CAT1" s="0"/>
      <c r="CAU1" s="0"/>
      <c r="CAV1" s="0"/>
      <c r="CAW1" s="0"/>
      <c r="CAX1" s="0"/>
      <c r="CAY1" s="0"/>
      <c r="CAZ1" s="0"/>
      <c r="CBA1" s="0"/>
      <c r="CBB1" s="0"/>
      <c r="CBC1" s="0"/>
      <c r="CBD1" s="0"/>
      <c r="CBE1" s="0"/>
      <c r="CBF1" s="0"/>
      <c r="CBG1" s="0"/>
      <c r="CBH1" s="0"/>
      <c r="CBI1" s="0"/>
      <c r="CBJ1" s="0"/>
      <c r="CBK1" s="0"/>
      <c r="CBL1" s="0"/>
      <c r="CBM1" s="0"/>
      <c r="CBN1" s="0"/>
      <c r="CBO1" s="0"/>
      <c r="CBP1" s="0"/>
      <c r="CBQ1" s="0"/>
      <c r="CBR1" s="0"/>
      <c r="CBS1" s="0"/>
      <c r="CBT1" s="0"/>
      <c r="CBU1" s="0"/>
      <c r="CBV1" s="0"/>
      <c r="CBW1" s="0"/>
      <c r="CBX1" s="0"/>
      <c r="CBY1" s="0"/>
      <c r="CBZ1" s="0"/>
      <c r="CCA1" s="0"/>
      <c r="CCB1" s="0"/>
      <c r="CCC1" s="0"/>
      <c r="CCD1" s="0"/>
      <c r="CCE1" s="0"/>
      <c r="CCF1" s="0"/>
      <c r="CCG1" s="0"/>
      <c r="CCH1" s="0"/>
      <c r="CCI1" s="0"/>
      <c r="CCJ1" s="0"/>
      <c r="CCK1" s="0"/>
      <c r="CCL1" s="0"/>
      <c r="CCM1" s="0"/>
      <c r="CCN1" s="0"/>
      <c r="CCO1" s="0"/>
      <c r="CCP1" s="0"/>
      <c r="CCQ1" s="0"/>
      <c r="CCR1" s="0"/>
      <c r="CCS1" s="0"/>
      <c r="CCT1" s="0"/>
      <c r="CCU1" s="0"/>
      <c r="CCV1" s="0"/>
      <c r="CCW1" s="0"/>
      <c r="CCX1" s="0"/>
      <c r="CCY1" s="0"/>
      <c r="CCZ1" s="0"/>
      <c r="CDA1" s="0"/>
      <c r="CDB1" s="0"/>
      <c r="CDC1" s="0"/>
      <c r="CDD1" s="0"/>
      <c r="CDE1" s="0"/>
      <c r="CDF1" s="0"/>
      <c r="CDG1" s="0"/>
      <c r="CDH1" s="0"/>
      <c r="CDI1" s="0"/>
      <c r="CDJ1" s="0"/>
      <c r="CDK1" s="0"/>
      <c r="CDL1" s="0"/>
      <c r="CDM1" s="0"/>
      <c r="CDN1" s="0"/>
      <c r="CDO1" s="0"/>
      <c r="CDP1" s="0"/>
      <c r="CDQ1" s="0"/>
      <c r="CDR1" s="0"/>
      <c r="CDS1" s="0"/>
      <c r="CDT1" s="0"/>
      <c r="CDU1" s="0"/>
      <c r="CDV1" s="0"/>
      <c r="CDW1" s="0"/>
      <c r="CDX1" s="0"/>
      <c r="CDY1" s="0"/>
      <c r="CDZ1" s="0"/>
      <c r="CEA1" s="0"/>
      <c r="CEB1" s="0"/>
      <c r="CEC1" s="0"/>
      <c r="CED1" s="0"/>
      <c r="CEE1" s="0"/>
      <c r="CEF1" s="0"/>
      <c r="CEG1" s="0"/>
      <c r="CEH1" s="0"/>
      <c r="CEI1" s="0"/>
      <c r="CEJ1" s="0"/>
      <c r="CEK1" s="0"/>
      <c r="CEL1" s="0"/>
      <c r="CEM1" s="0"/>
      <c r="CEN1" s="0"/>
      <c r="CEO1" s="0"/>
      <c r="CEP1" s="0"/>
      <c r="CEQ1" s="0"/>
      <c r="CER1" s="0"/>
      <c r="CES1" s="0"/>
      <c r="CET1" s="0"/>
      <c r="CEU1" s="0"/>
      <c r="CEV1" s="0"/>
      <c r="CEW1" s="0"/>
      <c r="CEX1" s="0"/>
      <c r="CEY1" s="0"/>
      <c r="CEZ1" s="0"/>
      <c r="CFA1" s="0"/>
      <c r="CFB1" s="0"/>
      <c r="CFC1" s="0"/>
      <c r="CFD1" s="0"/>
      <c r="CFE1" s="0"/>
      <c r="CFF1" s="0"/>
      <c r="CFG1" s="0"/>
      <c r="CFH1" s="0"/>
      <c r="CFI1" s="0"/>
      <c r="CFJ1" s="0"/>
      <c r="CFK1" s="0"/>
      <c r="CFL1" s="0"/>
      <c r="CFM1" s="0"/>
      <c r="CFN1" s="0"/>
      <c r="CFO1" s="0"/>
      <c r="CFP1" s="0"/>
      <c r="CFQ1" s="0"/>
      <c r="CFR1" s="0"/>
      <c r="CFS1" s="0"/>
      <c r="CFT1" s="0"/>
      <c r="CFU1" s="0"/>
      <c r="CFV1" s="0"/>
      <c r="CFW1" s="0"/>
      <c r="CFX1" s="0"/>
      <c r="CFY1" s="0"/>
      <c r="CFZ1" s="0"/>
      <c r="CGA1" s="0"/>
      <c r="CGB1" s="0"/>
      <c r="CGC1" s="0"/>
      <c r="CGD1" s="0"/>
      <c r="CGE1" s="0"/>
      <c r="CGF1" s="0"/>
      <c r="CGG1" s="0"/>
      <c r="CGH1" s="0"/>
      <c r="CGI1" s="0"/>
      <c r="CGJ1" s="0"/>
      <c r="CGK1" s="0"/>
      <c r="CGL1" s="0"/>
      <c r="CGM1" s="0"/>
      <c r="CGN1" s="0"/>
      <c r="CGO1" s="0"/>
      <c r="CGP1" s="0"/>
      <c r="CGQ1" s="0"/>
      <c r="CGR1" s="0"/>
      <c r="CGS1" s="0"/>
      <c r="CGT1" s="0"/>
      <c r="CGU1" s="0"/>
      <c r="CGV1" s="0"/>
      <c r="CGW1" s="0"/>
      <c r="CGX1" s="0"/>
      <c r="CGY1" s="0"/>
      <c r="CGZ1" s="0"/>
      <c r="CHA1" s="0"/>
      <c r="CHB1" s="0"/>
      <c r="CHC1" s="0"/>
      <c r="CHD1" s="0"/>
      <c r="CHE1" s="0"/>
      <c r="CHF1" s="0"/>
      <c r="CHG1" s="0"/>
      <c r="CHH1" s="0"/>
      <c r="CHI1" s="0"/>
      <c r="CHJ1" s="0"/>
      <c r="CHK1" s="0"/>
      <c r="CHL1" s="0"/>
      <c r="CHM1" s="0"/>
      <c r="CHN1" s="0"/>
      <c r="CHO1" s="0"/>
      <c r="CHP1" s="0"/>
      <c r="CHQ1" s="0"/>
      <c r="CHR1" s="0"/>
      <c r="CHS1" s="0"/>
      <c r="CHT1" s="0"/>
      <c r="CHU1" s="0"/>
      <c r="CHV1" s="0"/>
      <c r="CHW1" s="0"/>
      <c r="CHX1" s="0"/>
      <c r="CHY1" s="0"/>
      <c r="CHZ1" s="0"/>
      <c r="CIA1" s="0"/>
      <c r="CIB1" s="0"/>
      <c r="CIC1" s="0"/>
      <c r="CID1" s="0"/>
      <c r="CIE1" s="0"/>
      <c r="CIF1" s="0"/>
      <c r="CIG1" s="0"/>
      <c r="CIH1" s="0"/>
      <c r="CII1" s="0"/>
      <c r="CIJ1" s="0"/>
      <c r="CIK1" s="0"/>
      <c r="CIL1" s="0"/>
      <c r="CIM1" s="0"/>
      <c r="CIN1" s="0"/>
      <c r="CIO1" s="0"/>
      <c r="CIP1" s="0"/>
      <c r="CIQ1" s="0"/>
      <c r="CIR1" s="0"/>
      <c r="CIS1" s="0"/>
      <c r="CIT1" s="0"/>
      <c r="CIU1" s="0"/>
      <c r="CIV1" s="0"/>
      <c r="CIW1" s="0"/>
      <c r="CIX1" s="0"/>
      <c r="CIY1" s="0"/>
      <c r="CIZ1" s="0"/>
      <c r="CJA1" s="0"/>
      <c r="CJB1" s="0"/>
      <c r="CJC1" s="0"/>
      <c r="CJD1" s="0"/>
      <c r="CJE1" s="0"/>
      <c r="CJF1" s="0"/>
      <c r="CJG1" s="0"/>
      <c r="CJH1" s="0"/>
      <c r="CJI1" s="0"/>
      <c r="CJJ1" s="0"/>
      <c r="CJK1" s="0"/>
      <c r="CJL1" s="0"/>
      <c r="CJM1" s="0"/>
      <c r="CJN1" s="0"/>
      <c r="CJO1" s="0"/>
      <c r="CJP1" s="0"/>
      <c r="CJQ1" s="0"/>
      <c r="CJR1" s="0"/>
      <c r="CJS1" s="0"/>
      <c r="CJT1" s="0"/>
      <c r="CJU1" s="0"/>
      <c r="CJV1" s="0"/>
      <c r="CJW1" s="0"/>
      <c r="CJX1" s="0"/>
      <c r="CJY1" s="0"/>
      <c r="CJZ1" s="0"/>
      <c r="CKA1" s="0"/>
      <c r="CKB1" s="0"/>
      <c r="CKC1" s="0"/>
      <c r="CKD1" s="0"/>
      <c r="CKE1" s="0"/>
      <c r="CKF1" s="0"/>
      <c r="CKG1" s="0"/>
      <c r="CKH1" s="0"/>
      <c r="CKI1" s="0"/>
      <c r="CKJ1" s="0"/>
      <c r="CKK1" s="0"/>
      <c r="CKL1" s="0"/>
      <c r="CKM1" s="0"/>
      <c r="CKN1" s="0"/>
      <c r="CKO1" s="0"/>
      <c r="CKP1" s="0"/>
      <c r="CKQ1" s="0"/>
      <c r="CKR1" s="0"/>
      <c r="CKS1" s="0"/>
      <c r="CKT1" s="0"/>
      <c r="CKU1" s="0"/>
      <c r="CKV1" s="0"/>
      <c r="CKW1" s="0"/>
      <c r="CKX1" s="0"/>
      <c r="CKY1" s="0"/>
      <c r="CKZ1" s="0"/>
      <c r="CLA1" s="0"/>
      <c r="CLB1" s="0"/>
      <c r="CLC1" s="0"/>
      <c r="CLD1" s="0"/>
      <c r="CLE1" s="0"/>
      <c r="CLF1" s="0"/>
      <c r="CLG1" s="0"/>
      <c r="CLH1" s="0"/>
      <c r="CLI1" s="0"/>
      <c r="CLJ1" s="0"/>
      <c r="CLK1" s="0"/>
      <c r="CLL1" s="0"/>
      <c r="CLM1" s="0"/>
      <c r="CLN1" s="0"/>
      <c r="CLO1" s="0"/>
      <c r="CLP1" s="0"/>
      <c r="CLQ1" s="0"/>
      <c r="CLR1" s="0"/>
      <c r="CLS1" s="0"/>
      <c r="CLT1" s="0"/>
      <c r="CLU1" s="0"/>
      <c r="CLV1" s="0"/>
      <c r="CLW1" s="0"/>
      <c r="CLX1" s="0"/>
      <c r="CLY1" s="0"/>
      <c r="CLZ1" s="0"/>
      <c r="CMA1" s="0"/>
      <c r="CMB1" s="0"/>
      <c r="CMC1" s="0"/>
      <c r="CMD1" s="0"/>
      <c r="CME1" s="0"/>
      <c r="CMF1" s="0"/>
      <c r="CMG1" s="0"/>
      <c r="CMH1" s="0"/>
      <c r="CMI1" s="0"/>
      <c r="CMJ1" s="0"/>
      <c r="CMK1" s="0"/>
      <c r="CML1" s="0"/>
      <c r="CMM1" s="0"/>
      <c r="CMN1" s="0"/>
      <c r="CMO1" s="0"/>
      <c r="CMP1" s="0"/>
      <c r="CMQ1" s="0"/>
      <c r="CMR1" s="0"/>
      <c r="CMS1" s="0"/>
      <c r="CMT1" s="0"/>
      <c r="CMU1" s="0"/>
      <c r="CMV1" s="0"/>
      <c r="CMW1" s="0"/>
      <c r="CMX1" s="0"/>
      <c r="CMY1" s="0"/>
      <c r="CMZ1" s="0"/>
      <c r="CNA1" s="0"/>
      <c r="CNB1" s="0"/>
      <c r="CNC1" s="0"/>
      <c r="CND1" s="0"/>
      <c r="CNE1" s="0"/>
      <c r="CNF1" s="0"/>
      <c r="CNG1" s="0"/>
      <c r="CNH1" s="0"/>
      <c r="CNI1" s="0"/>
      <c r="CNJ1" s="0"/>
      <c r="CNK1" s="0"/>
      <c r="CNL1" s="0"/>
      <c r="CNM1" s="0"/>
      <c r="CNN1" s="0"/>
      <c r="CNO1" s="0"/>
      <c r="CNP1" s="0"/>
      <c r="CNQ1" s="0"/>
      <c r="CNR1" s="0"/>
      <c r="CNS1" s="0"/>
      <c r="CNT1" s="0"/>
      <c r="CNU1" s="0"/>
      <c r="CNV1" s="0"/>
      <c r="CNW1" s="0"/>
      <c r="CNX1" s="0"/>
      <c r="CNY1" s="0"/>
      <c r="CNZ1" s="0"/>
      <c r="COA1" s="0"/>
      <c r="COB1" s="0"/>
      <c r="COC1" s="0"/>
      <c r="COD1" s="0"/>
      <c r="COE1" s="0"/>
      <c r="COF1" s="0"/>
      <c r="COG1" s="0"/>
      <c r="COH1" s="0"/>
      <c r="COI1" s="0"/>
      <c r="COJ1" s="0"/>
      <c r="COK1" s="0"/>
      <c r="COL1" s="0"/>
      <c r="COM1" s="0"/>
      <c r="CON1" s="0"/>
      <c r="COO1" s="0"/>
      <c r="COP1" s="0"/>
      <c r="COQ1" s="0"/>
      <c r="COR1" s="0"/>
      <c r="COS1" s="0"/>
      <c r="COT1" s="0"/>
      <c r="COU1" s="0"/>
      <c r="COV1" s="0"/>
      <c r="COW1" s="0"/>
      <c r="COX1" s="0"/>
      <c r="COY1" s="0"/>
      <c r="COZ1" s="0"/>
      <c r="CPA1" s="0"/>
      <c r="CPB1" s="0"/>
      <c r="CPC1" s="0"/>
      <c r="CPD1" s="0"/>
      <c r="CPE1" s="0"/>
      <c r="CPF1" s="0"/>
      <c r="CPG1" s="0"/>
      <c r="CPH1" s="0"/>
      <c r="CPI1" s="0"/>
      <c r="CPJ1" s="0"/>
      <c r="CPK1" s="0"/>
      <c r="CPL1" s="0"/>
      <c r="CPM1" s="0"/>
      <c r="CPN1" s="0"/>
      <c r="CPO1" s="0"/>
      <c r="CPP1" s="0"/>
      <c r="CPQ1" s="0"/>
      <c r="CPR1" s="0"/>
      <c r="CPS1" s="0"/>
      <c r="CPT1" s="0"/>
      <c r="CPU1" s="0"/>
      <c r="CPV1" s="0"/>
      <c r="CPW1" s="0"/>
      <c r="CPX1" s="0"/>
      <c r="CPY1" s="0"/>
      <c r="CPZ1" s="0"/>
      <c r="CQA1" s="0"/>
      <c r="CQB1" s="0"/>
      <c r="CQC1" s="0"/>
      <c r="CQD1" s="0"/>
      <c r="CQE1" s="0"/>
      <c r="CQF1" s="0"/>
      <c r="CQG1" s="0"/>
      <c r="CQH1" s="0"/>
      <c r="CQI1" s="0"/>
      <c r="CQJ1" s="0"/>
      <c r="CQK1" s="0"/>
      <c r="CQL1" s="0"/>
      <c r="CQM1" s="0"/>
      <c r="CQN1" s="0"/>
      <c r="CQO1" s="0"/>
      <c r="CQP1" s="0"/>
      <c r="CQQ1" s="0"/>
      <c r="CQR1" s="0"/>
      <c r="CQS1" s="0"/>
      <c r="CQT1" s="0"/>
      <c r="CQU1" s="0"/>
      <c r="CQV1" s="0"/>
      <c r="CQW1" s="0"/>
      <c r="CQX1" s="0"/>
      <c r="CQY1" s="0"/>
      <c r="CQZ1" s="0"/>
      <c r="CRA1" s="0"/>
      <c r="CRB1" s="0"/>
      <c r="CRC1" s="0"/>
      <c r="CRD1" s="0"/>
      <c r="CRE1" s="0"/>
      <c r="CRF1" s="0"/>
      <c r="CRG1" s="0"/>
      <c r="CRH1" s="0"/>
      <c r="CRI1" s="0"/>
      <c r="CRJ1" s="0"/>
      <c r="CRK1" s="0"/>
      <c r="CRL1" s="0"/>
      <c r="CRM1" s="0"/>
      <c r="CRN1" s="0"/>
      <c r="CRO1" s="0"/>
      <c r="CRP1" s="0"/>
      <c r="CRQ1" s="0"/>
      <c r="CRR1" s="0"/>
      <c r="CRS1" s="0"/>
      <c r="CRT1" s="0"/>
      <c r="CRU1" s="0"/>
      <c r="CRV1" s="0"/>
      <c r="CRW1" s="0"/>
      <c r="CRX1" s="0"/>
      <c r="CRY1" s="0"/>
      <c r="CRZ1" s="0"/>
      <c r="CSA1" s="0"/>
      <c r="CSB1" s="0"/>
      <c r="CSC1" s="0"/>
      <c r="CSD1" s="0"/>
      <c r="CSE1" s="0"/>
      <c r="CSF1" s="0"/>
      <c r="CSG1" s="0"/>
      <c r="CSH1" s="0"/>
      <c r="CSI1" s="0"/>
      <c r="CSJ1" s="0"/>
      <c r="CSK1" s="0"/>
      <c r="CSL1" s="0"/>
      <c r="CSM1" s="0"/>
      <c r="CSN1" s="0"/>
      <c r="CSO1" s="0"/>
      <c r="CSP1" s="0"/>
      <c r="CSQ1" s="0"/>
      <c r="CSR1" s="0"/>
      <c r="CSS1" s="0"/>
      <c r="CST1" s="0"/>
      <c r="CSU1" s="0"/>
      <c r="CSV1" s="0"/>
      <c r="CSW1" s="0"/>
      <c r="CSX1" s="0"/>
      <c r="CSY1" s="0"/>
      <c r="CSZ1" s="0"/>
      <c r="CTA1" s="0"/>
      <c r="CTB1" s="0"/>
      <c r="CTC1" s="0"/>
      <c r="CTD1" s="0"/>
      <c r="CTE1" s="0"/>
      <c r="CTF1" s="0"/>
      <c r="CTG1" s="0"/>
      <c r="CTH1" s="0"/>
      <c r="CTI1" s="0"/>
      <c r="CTJ1" s="0"/>
      <c r="CTK1" s="0"/>
      <c r="CTL1" s="0"/>
      <c r="CTM1" s="0"/>
      <c r="CTN1" s="0"/>
      <c r="CTO1" s="0"/>
      <c r="CTP1" s="0"/>
      <c r="CTQ1" s="0"/>
      <c r="CTR1" s="0"/>
      <c r="CTS1" s="0"/>
      <c r="CTT1" s="0"/>
      <c r="CTU1" s="0"/>
      <c r="CTV1" s="0"/>
      <c r="CTW1" s="0"/>
      <c r="CTX1" s="0"/>
      <c r="CTY1" s="0"/>
      <c r="CTZ1" s="0"/>
      <c r="CUA1" s="0"/>
      <c r="CUB1" s="0"/>
      <c r="CUC1" s="0"/>
      <c r="CUD1" s="0"/>
      <c r="CUE1" s="0"/>
      <c r="CUF1" s="0"/>
      <c r="CUG1" s="0"/>
      <c r="CUH1" s="0"/>
      <c r="CUI1" s="0"/>
      <c r="CUJ1" s="0"/>
      <c r="CUK1" s="0"/>
      <c r="CUL1" s="0"/>
      <c r="CUM1" s="0"/>
      <c r="CUN1" s="0"/>
      <c r="CUO1" s="0"/>
      <c r="CUP1" s="0"/>
      <c r="CUQ1" s="0"/>
      <c r="CUR1" s="0"/>
      <c r="CUS1" s="0"/>
      <c r="CUT1" s="0"/>
      <c r="CUU1" s="0"/>
      <c r="CUV1" s="0"/>
      <c r="CUW1" s="0"/>
      <c r="CUX1" s="0"/>
      <c r="CUY1" s="0"/>
      <c r="CUZ1" s="0"/>
      <c r="CVA1" s="0"/>
      <c r="CVB1" s="0"/>
      <c r="CVC1" s="0"/>
      <c r="CVD1" s="0"/>
      <c r="CVE1" s="0"/>
      <c r="CVF1" s="0"/>
      <c r="CVG1" s="0"/>
      <c r="CVH1" s="0"/>
      <c r="CVI1" s="0"/>
      <c r="CVJ1" s="0"/>
      <c r="CVK1" s="0"/>
      <c r="CVL1" s="0"/>
      <c r="CVM1" s="0"/>
      <c r="CVN1" s="0"/>
      <c r="CVO1" s="0"/>
      <c r="CVP1" s="0"/>
      <c r="CVQ1" s="0"/>
      <c r="CVR1" s="0"/>
      <c r="CVS1" s="0"/>
      <c r="CVT1" s="0"/>
      <c r="CVU1" s="0"/>
      <c r="CVV1" s="0"/>
      <c r="CVW1" s="0"/>
      <c r="CVX1" s="0"/>
      <c r="CVY1" s="0"/>
      <c r="CVZ1" s="0"/>
      <c r="CWA1" s="0"/>
      <c r="CWB1" s="0"/>
      <c r="CWC1" s="0"/>
      <c r="CWD1" s="0"/>
      <c r="CWE1" s="0"/>
      <c r="CWF1" s="0"/>
      <c r="CWG1" s="0"/>
      <c r="CWH1" s="0"/>
      <c r="CWI1" s="0"/>
      <c r="CWJ1" s="0"/>
      <c r="CWK1" s="0"/>
      <c r="CWL1" s="0"/>
      <c r="CWM1" s="0"/>
      <c r="CWN1" s="0"/>
      <c r="CWO1" s="0"/>
      <c r="CWP1" s="0"/>
      <c r="CWQ1" s="0"/>
      <c r="CWR1" s="0"/>
      <c r="CWS1" s="0"/>
      <c r="CWT1" s="0"/>
      <c r="CWU1" s="0"/>
      <c r="CWV1" s="0"/>
      <c r="CWW1" s="0"/>
      <c r="CWX1" s="0"/>
      <c r="CWY1" s="0"/>
      <c r="CWZ1" s="0"/>
      <c r="CXA1" s="0"/>
      <c r="CXB1" s="0"/>
      <c r="CXC1" s="0"/>
      <c r="CXD1" s="0"/>
      <c r="CXE1" s="0"/>
      <c r="CXF1" s="0"/>
      <c r="CXG1" s="0"/>
      <c r="CXH1" s="0"/>
      <c r="CXI1" s="0"/>
      <c r="CXJ1" s="0"/>
      <c r="CXK1" s="0"/>
      <c r="CXL1" s="0"/>
      <c r="CXM1" s="0"/>
      <c r="CXN1" s="0"/>
      <c r="CXO1" s="0"/>
      <c r="CXP1" s="0"/>
      <c r="CXQ1" s="0"/>
      <c r="CXR1" s="0"/>
      <c r="CXS1" s="0"/>
      <c r="CXT1" s="0"/>
      <c r="CXU1" s="0"/>
      <c r="CXV1" s="0"/>
      <c r="CXW1" s="0"/>
      <c r="CXX1" s="0"/>
      <c r="CXY1" s="0"/>
      <c r="CXZ1" s="0"/>
      <c r="CYA1" s="0"/>
      <c r="CYB1" s="0"/>
      <c r="CYC1" s="0"/>
      <c r="CYD1" s="0"/>
      <c r="CYE1" s="0"/>
      <c r="CYF1" s="0"/>
      <c r="CYG1" s="0"/>
      <c r="CYH1" s="0"/>
      <c r="CYI1" s="0"/>
      <c r="CYJ1" s="0"/>
      <c r="CYK1" s="0"/>
      <c r="CYL1" s="0"/>
      <c r="CYM1" s="0"/>
      <c r="CYN1" s="0"/>
      <c r="CYO1" s="0"/>
      <c r="CYP1" s="0"/>
      <c r="CYQ1" s="0"/>
      <c r="CYR1" s="0"/>
      <c r="CYS1" s="0"/>
      <c r="CYT1" s="0"/>
      <c r="CYU1" s="0"/>
      <c r="CYV1" s="0"/>
      <c r="CYW1" s="0"/>
      <c r="CYX1" s="0"/>
      <c r="CYY1" s="0"/>
      <c r="CYZ1" s="0"/>
      <c r="CZA1" s="0"/>
      <c r="CZB1" s="0"/>
      <c r="CZC1" s="0"/>
      <c r="CZD1" s="0"/>
      <c r="CZE1" s="0"/>
      <c r="CZF1" s="0"/>
      <c r="CZG1" s="0"/>
      <c r="CZH1" s="0"/>
      <c r="CZI1" s="0"/>
      <c r="CZJ1" s="0"/>
      <c r="CZK1" s="0"/>
      <c r="CZL1" s="0"/>
      <c r="CZM1" s="0"/>
      <c r="CZN1" s="0"/>
      <c r="CZO1" s="0"/>
      <c r="CZP1" s="0"/>
      <c r="CZQ1" s="0"/>
      <c r="CZR1" s="0"/>
      <c r="CZS1" s="0"/>
      <c r="CZT1" s="0"/>
      <c r="CZU1" s="0"/>
      <c r="CZV1" s="0"/>
      <c r="CZW1" s="0"/>
      <c r="CZX1" s="0"/>
      <c r="CZY1" s="0"/>
      <c r="CZZ1" s="0"/>
      <c r="DAA1" s="0"/>
      <c r="DAB1" s="0"/>
      <c r="DAC1" s="0"/>
      <c r="DAD1" s="0"/>
      <c r="DAE1" s="0"/>
      <c r="DAF1" s="0"/>
      <c r="DAG1" s="0"/>
      <c r="DAH1" s="0"/>
      <c r="DAI1" s="0"/>
      <c r="DAJ1" s="0"/>
      <c r="DAK1" s="0"/>
      <c r="DAL1" s="0"/>
      <c r="DAM1" s="0"/>
      <c r="DAN1" s="0"/>
      <c r="DAO1" s="0"/>
      <c r="DAP1" s="0"/>
      <c r="DAQ1" s="0"/>
      <c r="DAR1" s="0"/>
      <c r="DAS1" s="0"/>
      <c r="DAT1" s="0"/>
      <c r="DAU1" s="0"/>
      <c r="DAV1" s="0"/>
      <c r="DAW1" s="0"/>
      <c r="DAX1" s="0"/>
      <c r="DAY1" s="0"/>
      <c r="DAZ1" s="0"/>
      <c r="DBA1" s="0"/>
      <c r="DBB1" s="0"/>
      <c r="DBC1" s="0"/>
      <c r="DBD1" s="0"/>
      <c r="DBE1" s="0"/>
      <c r="DBF1" s="0"/>
      <c r="DBG1" s="0"/>
      <c r="DBH1" s="0"/>
      <c r="DBI1" s="0"/>
      <c r="DBJ1" s="0"/>
      <c r="DBK1" s="0"/>
      <c r="DBL1" s="0"/>
      <c r="DBM1" s="0"/>
      <c r="DBN1" s="0"/>
      <c r="DBO1" s="0"/>
      <c r="DBP1" s="0"/>
      <c r="DBQ1" s="0"/>
      <c r="DBR1" s="0"/>
      <c r="DBS1" s="0"/>
      <c r="DBT1" s="0"/>
      <c r="DBU1" s="0"/>
      <c r="DBV1" s="0"/>
      <c r="DBW1" s="0"/>
      <c r="DBX1" s="0"/>
      <c r="DBY1" s="0"/>
      <c r="DBZ1" s="0"/>
      <c r="DCA1" s="0"/>
      <c r="DCB1" s="0"/>
      <c r="DCC1" s="0"/>
      <c r="DCD1" s="0"/>
      <c r="DCE1" s="0"/>
      <c r="DCF1" s="0"/>
      <c r="DCG1" s="0"/>
      <c r="DCH1" s="0"/>
      <c r="DCI1" s="0"/>
      <c r="DCJ1" s="0"/>
      <c r="DCK1" s="0"/>
      <c r="DCL1" s="0"/>
      <c r="DCM1" s="0"/>
      <c r="DCN1" s="0"/>
      <c r="DCO1" s="0"/>
      <c r="DCP1" s="0"/>
      <c r="DCQ1" s="0"/>
      <c r="DCR1" s="0"/>
      <c r="DCS1" s="0"/>
      <c r="DCT1" s="0"/>
      <c r="DCU1" s="0"/>
      <c r="DCV1" s="0"/>
      <c r="DCW1" s="0"/>
      <c r="DCX1" s="0"/>
      <c r="DCY1" s="0"/>
      <c r="DCZ1" s="0"/>
      <c r="DDA1" s="0"/>
      <c r="DDB1" s="0"/>
      <c r="DDC1" s="0"/>
      <c r="DDD1" s="0"/>
      <c r="DDE1" s="0"/>
      <c r="DDF1" s="0"/>
      <c r="DDG1" s="0"/>
      <c r="DDH1" s="0"/>
      <c r="DDI1" s="0"/>
      <c r="DDJ1" s="0"/>
      <c r="DDK1" s="0"/>
      <c r="DDL1" s="0"/>
      <c r="DDM1" s="0"/>
      <c r="DDN1" s="0"/>
      <c r="DDO1" s="0"/>
      <c r="DDP1" s="0"/>
      <c r="DDQ1" s="0"/>
      <c r="DDR1" s="0"/>
      <c r="DDS1" s="0"/>
      <c r="DDT1" s="0"/>
      <c r="DDU1" s="0"/>
      <c r="DDV1" s="0"/>
      <c r="DDW1" s="0"/>
      <c r="DDX1" s="0"/>
      <c r="DDY1" s="0"/>
      <c r="DDZ1" s="0"/>
      <c r="DEA1" s="0"/>
      <c r="DEB1" s="0"/>
      <c r="DEC1" s="0"/>
      <c r="DED1" s="0"/>
      <c r="DEE1" s="0"/>
      <c r="DEF1" s="0"/>
      <c r="DEG1" s="0"/>
      <c r="DEH1" s="0"/>
      <c r="DEI1" s="0"/>
      <c r="DEJ1" s="0"/>
      <c r="DEK1" s="0"/>
      <c r="DEL1" s="0"/>
      <c r="DEM1" s="0"/>
      <c r="DEN1" s="0"/>
      <c r="DEO1" s="0"/>
      <c r="DEP1" s="0"/>
      <c r="DEQ1" s="0"/>
      <c r="DER1" s="0"/>
      <c r="DES1" s="0"/>
      <c r="DET1" s="0"/>
      <c r="DEU1" s="0"/>
      <c r="DEV1" s="0"/>
      <c r="DEW1" s="0"/>
      <c r="DEX1" s="0"/>
      <c r="DEY1" s="0"/>
      <c r="DEZ1" s="0"/>
      <c r="DFA1" s="0"/>
      <c r="DFB1" s="0"/>
      <c r="DFC1" s="0"/>
      <c r="DFD1" s="0"/>
      <c r="DFE1" s="0"/>
      <c r="DFF1" s="0"/>
      <c r="DFG1" s="0"/>
      <c r="DFH1" s="0"/>
      <c r="DFI1" s="0"/>
      <c r="DFJ1" s="0"/>
      <c r="DFK1" s="0"/>
      <c r="DFL1" s="0"/>
      <c r="DFM1" s="0"/>
      <c r="DFN1" s="0"/>
      <c r="DFO1" s="0"/>
      <c r="DFP1" s="0"/>
      <c r="DFQ1" s="0"/>
      <c r="DFR1" s="0"/>
      <c r="DFS1" s="0"/>
      <c r="DFT1" s="0"/>
      <c r="DFU1" s="0"/>
      <c r="DFV1" s="0"/>
      <c r="DFW1" s="0"/>
      <c r="DFX1" s="0"/>
      <c r="DFY1" s="0"/>
      <c r="DFZ1" s="0"/>
      <c r="DGA1" s="0"/>
      <c r="DGB1" s="0"/>
      <c r="DGC1" s="0"/>
      <c r="DGD1" s="0"/>
      <c r="DGE1" s="0"/>
      <c r="DGF1" s="0"/>
      <c r="DGG1" s="0"/>
      <c r="DGH1" s="0"/>
      <c r="DGI1" s="0"/>
      <c r="DGJ1" s="0"/>
      <c r="DGK1" s="0"/>
      <c r="DGL1" s="0"/>
      <c r="DGM1" s="0"/>
      <c r="DGN1" s="0"/>
      <c r="DGO1" s="0"/>
      <c r="DGP1" s="0"/>
      <c r="DGQ1" s="0"/>
      <c r="DGR1" s="0"/>
      <c r="DGS1" s="0"/>
      <c r="DGT1" s="0"/>
      <c r="DGU1" s="0"/>
      <c r="DGV1" s="0"/>
      <c r="DGW1" s="0"/>
      <c r="DGX1" s="0"/>
      <c r="DGY1" s="0"/>
      <c r="DGZ1" s="0"/>
      <c r="DHA1" s="0"/>
      <c r="DHB1" s="0"/>
      <c r="DHC1" s="0"/>
      <c r="DHD1" s="0"/>
      <c r="DHE1" s="0"/>
      <c r="DHF1" s="0"/>
      <c r="DHG1" s="0"/>
      <c r="DHH1" s="0"/>
      <c r="DHI1" s="0"/>
      <c r="DHJ1" s="0"/>
      <c r="DHK1" s="0"/>
      <c r="DHL1" s="0"/>
      <c r="DHM1" s="0"/>
      <c r="DHN1" s="0"/>
      <c r="DHO1" s="0"/>
      <c r="DHP1" s="0"/>
      <c r="DHQ1" s="0"/>
      <c r="DHR1" s="0"/>
      <c r="DHS1" s="0"/>
      <c r="DHT1" s="0"/>
      <c r="DHU1" s="0"/>
      <c r="DHV1" s="0"/>
      <c r="DHW1" s="0"/>
      <c r="DHX1" s="0"/>
      <c r="DHY1" s="0"/>
      <c r="DHZ1" s="0"/>
      <c r="DIA1" s="0"/>
      <c r="DIB1" s="0"/>
      <c r="DIC1" s="0"/>
      <c r="DID1" s="0"/>
      <c r="DIE1" s="0"/>
      <c r="DIF1" s="0"/>
      <c r="DIG1" s="0"/>
      <c r="DIH1" s="0"/>
      <c r="DII1" s="0"/>
      <c r="DIJ1" s="0"/>
      <c r="DIK1" s="0"/>
      <c r="DIL1" s="0"/>
      <c r="DIM1" s="0"/>
      <c r="DIN1" s="0"/>
      <c r="DIO1" s="0"/>
      <c r="DIP1" s="0"/>
      <c r="DIQ1" s="0"/>
      <c r="DIR1" s="0"/>
      <c r="DIS1" s="0"/>
      <c r="DIT1" s="0"/>
      <c r="DIU1" s="0"/>
      <c r="DIV1" s="0"/>
      <c r="DIW1" s="0"/>
      <c r="DIX1" s="0"/>
      <c r="DIY1" s="0"/>
      <c r="DIZ1" s="0"/>
      <c r="DJA1" s="0"/>
      <c r="DJB1" s="0"/>
      <c r="DJC1" s="0"/>
      <c r="DJD1" s="0"/>
      <c r="DJE1" s="0"/>
      <c r="DJF1" s="0"/>
      <c r="DJG1" s="0"/>
      <c r="DJH1" s="0"/>
      <c r="DJI1" s="0"/>
      <c r="DJJ1" s="0"/>
      <c r="DJK1" s="0"/>
      <c r="DJL1" s="0"/>
      <c r="DJM1" s="0"/>
      <c r="DJN1" s="0"/>
      <c r="DJO1" s="0"/>
      <c r="DJP1" s="0"/>
      <c r="DJQ1" s="0"/>
      <c r="DJR1" s="0"/>
      <c r="DJS1" s="0"/>
      <c r="DJT1" s="0"/>
      <c r="DJU1" s="0"/>
      <c r="DJV1" s="0"/>
      <c r="DJW1" s="0"/>
      <c r="DJX1" s="0"/>
      <c r="DJY1" s="0"/>
      <c r="DJZ1" s="0"/>
      <c r="DKA1" s="0"/>
      <c r="DKB1" s="0"/>
      <c r="DKC1" s="0"/>
      <c r="DKD1" s="0"/>
      <c r="DKE1" s="0"/>
      <c r="DKF1" s="0"/>
      <c r="DKG1" s="0"/>
      <c r="DKH1" s="0"/>
      <c r="DKI1" s="0"/>
      <c r="DKJ1" s="0"/>
      <c r="DKK1" s="0"/>
      <c r="DKL1" s="0"/>
      <c r="DKM1" s="0"/>
      <c r="DKN1" s="0"/>
      <c r="DKO1" s="0"/>
      <c r="DKP1" s="0"/>
      <c r="DKQ1" s="0"/>
      <c r="DKR1" s="0"/>
      <c r="DKS1" s="0"/>
      <c r="DKT1" s="0"/>
      <c r="DKU1" s="0"/>
      <c r="DKV1" s="0"/>
      <c r="DKW1" s="0"/>
      <c r="DKX1" s="0"/>
      <c r="DKY1" s="0"/>
      <c r="DKZ1" s="0"/>
      <c r="DLA1" s="0"/>
      <c r="DLB1" s="0"/>
      <c r="DLC1" s="0"/>
      <c r="DLD1" s="0"/>
      <c r="DLE1" s="0"/>
      <c r="DLF1" s="0"/>
      <c r="DLG1" s="0"/>
      <c r="DLH1" s="0"/>
      <c r="DLI1" s="0"/>
      <c r="DLJ1" s="0"/>
      <c r="DLK1" s="0"/>
      <c r="DLL1" s="0"/>
      <c r="DLM1" s="0"/>
      <c r="DLN1" s="0"/>
      <c r="DLO1" s="0"/>
      <c r="DLP1" s="0"/>
      <c r="DLQ1" s="0"/>
      <c r="DLR1" s="0"/>
      <c r="DLS1" s="0"/>
      <c r="DLT1" s="0"/>
      <c r="DLU1" s="0"/>
      <c r="DLV1" s="0"/>
      <c r="DLW1" s="0"/>
      <c r="DLX1" s="0"/>
      <c r="DLY1" s="0"/>
      <c r="DLZ1" s="0"/>
      <c r="DMA1" s="0"/>
      <c r="DMB1" s="0"/>
      <c r="DMC1" s="0"/>
      <c r="DMD1" s="0"/>
      <c r="DME1" s="0"/>
      <c r="DMF1" s="0"/>
      <c r="DMG1" s="0"/>
      <c r="DMH1" s="0"/>
      <c r="DMI1" s="0"/>
      <c r="DMJ1" s="0"/>
      <c r="DMK1" s="0"/>
      <c r="DML1" s="0"/>
      <c r="DMM1" s="0"/>
      <c r="DMN1" s="0"/>
      <c r="DMO1" s="0"/>
      <c r="DMP1" s="0"/>
      <c r="DMQ1" s="0"/>
      <c r="DMR1" s="0"/>
      <c r="DMS1" s="0"/>
      <c r="DMT1" s="0"/>
      <c r="DMU1" s="0"/>
      <c r="DMV1" s="0"/>
      <c r="DMW1" s="0"/>
      <c r="DMX1" s="0"/>
      <c r="DMY1" s="0"/>
      <c r="DMZ1" s="0"/>
      <c r="DNA1" s="0"/>
      <c r="DNB1" s="0"/>
      <c r="DNC1" s="0"/>
      <c r="DND1" s="0"/>
      <c r="DNE1" s="0"/>
      <c r="DNF1" s="0"/>
      <c r="DNG1" s="0"/>
      <c r="DNH1" s="0"/>
      <c r="DNI1" s="0"/>
      <c r="DNJ1" s="0"/>
      <c r="DNK1" s="0"/>
      <c r="DNL1" s="0"/>
      <c r="DNM1" s="0"/>
      <c r="DNN1" s="0"/>
      <c r="DNO1" s="0"/>
      <c r="DNP1" s="0"/>
      <c r="DNQ1" s="0"/>
      <c r="DNR1" s="0"/>
      <c r="DNS1" s="0"/>
      <c r="DNT1" s="0"/>
      <c r="DNU1" s="0"/>
      <c r="DNV1" s="0"/>
      <c r="DNW1" s="0"/>
      <c r="DNX1" s="0"/>
      <c r="DNY1" s="0"/>
      <c r="DNZ1" s="0"/>
      <c r="DOA1" s="0"/>
      <c r="DOB1" s="0"/>
      <c r="DOC1" s="0"/>
      <c r="DOD1" s="0"/>
      <c r="DOE1" s="0"/>
      <c r="DOF1" s="0"/>
      <c r="DOG1" s="0"/>
      <c r="DOH1" s="0"/>
      <c r="DOI1" s="0"/>
      <c r="DOJ1" s="0"/>
      <c r="DOK1" s="0"/>
      <c r="DOL1" s="0"/>
      <c r="DOM1" s="0"/>
      <c r="DON1" s="0"/>
      <c r="DOO1" s="0"/>
      <c r="DOP1" s="0"/>
      <c r="DOQ1" s="0"/>
      <c r="DOR1" s="0"/>
      <c r="DOS1" s="0"/>
      <c r="DOT1" s="0"/>
      <c r="DOU1" s="0"/>
      <c r="DOV1" s="0"/>
      <c r="DOW1" s="0"/>
      <c r="DOX1" s="0"/>
      <c r="DOY1" s="0"/>
      <c r="DOZ1" s="0"/>
      <c r="DPA1" s="0"/>
      <c r="DPB1" s="0"/>
      <c r="DPC1" s="0"/>
      <c r="DPD1" s="0"/>
      <c r="DPE1" s="0"/>
      <c r="DPF1" s="0"/>
      <c r="DPG1" s="0"/>
      <c r="DPH1" s="0"/>
      <c r="DPI1" s="0"/>
      <c r="DPJ1" s="0"/>
      <c r="DPK1" s="0"/>
      <c r="DPL1" s="0"/>
      <c r="DPM1" s="0"/>
      <c r="DPN1" s="0"/>
      <c r="DPO1" s="0"/>
      <c r="DPP1" s="0"/>
      <c r="DPQ1" s="0"/>
      <c r="DPR1" s="0"/>
      <c r="DPS1" s="0"/>
      <c r="DPT1" s="0"/>
      <c r="DPU1" s="0"/>
      <c r="DPV1" s="0"/>
      <c r="DPW1" s="0"/>
      <c r="DPX1" s="0"/>
      <c r="DPY1" s="0"/>
      <c r="DPZ1" s="0"/>
      <c r="DQA1" s="0"/>
      <c r="DQB1" s="0"/>
      <c r="DQC1" s="0"/>
      <c r="DQD1" s="0"/>
      <c r="DQE1" s="0"/>
      <c r="DQF1" s="0"/>
      <c r="DQG1" s="0"/>
      <c r="DQH1" s="0"/>
      <c r="DQI1" s="0"/>
      <c r="DQJ1" s="0"/>
      <c r="DQK1" s="0"/>
      <c r="DQL1" s="0"/>
      <c r="DQM1" s="0"/>
      <c r="DQN1" s="0"/>
      <c r="DQO1" s="0"/>
      <c r="DQP1" s="0"/>
      <c r="DQQ1" s="0"/>
      <c r="DQR1" s="0"/>
      <c r="DQS1" s="0"/>
      <c r="DQT1" s="0"/>
      <c r="DQU1" s="0"/>
      <c r="DQV1" s="0"/>
      <c r="DQW1" s="0"/>
      <c r="DQX1" s="0"/>
      <c r="DQY1" s="0"/>
      <c r="DQZ1" s="0"/>
      <c r="DRA1" s="0"/>
      <c r="DRB1" s="0"/>
      <c r="DRC1" s="0"/>
      <c r="DRD1" s="0"/>
      <c r="DRE1" s="0"/>
      <c r="DRF1" s="0"/>
      <c r="DRG1" s="0"/>
      <c r="DRH1" s="0"/>
      <c r="DRI1" s="0"/>
      <c r="DRJ1" s="0"/>
      <c r="DRK1" s="0"/>
      <c r="DRL1" s="0"/>
      <c r="DRM1" s="0"/>
      <c r="DRN1" s="0"/>
      <c r="DRO1" s="0"/>
      <c r="DRP1" s="0"/>
      <c r="DRQ1" s="0"/>
      <c r="DRR1" s="0"/>
      <c r="DRS1" s="0"/>
      <c r="DRT1" s="0"/>
      <c r="DRU1" s="0"/>
      <c r="DRV1" s="0"/>
      <c r="DRW1" s="0"/>
      <c r="DRX1" s="0"/>
      <c r="DRY1" s="0"/>
      <c r="DRZ1" s="0"/>
      <c r="DSA1" s="0"/>
      <c r="DSB1" s="0"/>
      <c r="DSC1" s="0"/>
      <c r="DSD1" s="0"/>
      <c r="DSE1" s="0"/>
      <c r="DSF1" s="0"/>
      <c r="DSG1" s="0"/>
      <c r="DSH1" s="0"/>
      <c r="DSI1" s="0"/>
      <c r="DSJ1" s="0"/>
      <c r="DSK1" s="0"/>
      <c r="DSL1" s="0"/>
      <c r="DSM1" s="0"/>
      <c r="DSN1" s="0"/>
      <c r="DSO1" s="0"/>
      <c r="DSP1" s="0"/>
      <c r="DSQ1" s="0"/>
      <c r="DSR1" s="0"/>
      <c r="DSS1" s="0"/>
      <c r="DST1" s="0"/>
      <c r="DSU1" s="0"/>
      <c r="DSV1" s="0"/>
      <c r="DSW1" s="0"/>
      <c r="DSX1" s="0"/>
      <c r="DSY1" s="0"/>
      <c r="DSZ1" s="0"/>
      <c r="DTA1" s="0"/>
      <c r="DTB1" s="0"/>
      <c r="DTC1" s="0"/>
      <c r="DTD1" s="0"/>
      <c r="DTE1" s="0"/>
      <c r="DTF1" s="0"/>
      <c r="DTG1" s="0"/>
      <c r="DTH1" s="0"/>
      <c r="DTI1" s="0"/>
      <c r="DTJ1" s="0"/>
      <c r="DTK1" s="0"/>
      <c r="DTL1" s="0"/>
      <c r="DTM1" s="0"/>
      <c r="DTN1" s="0"/>
      <c r="DTO1" s="0"/>
      <c r="DTP1" s="0"/>
      <c r="DTQ1" s="0"/>
      <c r="DTR1" s="0"/>
      <c r="DTS1" s="0"/>
      <c r="DTT1" s="0"/>
      <c r="DTU1" s="0"/>
      <c r="DTV1" s="0"/>
      <c r="DTW1" s="0"/>
      <c r="DTX1" s="0"/>
      <c r="DTY1" s="0"/>
      <c r="DTZ1" s="0"/>
      <c r="DUA1" s="0"/>
      <c r="DUB1" s="0"/>
      <c r="DUC1" s="0"/>
      <c r="DUD1" s="0"/>
      <c r="DUE1" s="0"/>
      <c r="DUF1" s="0"/>
      <c r="DUG1" s="0"/>
      <c r="DUH1" s="0"/>
      <c r="DUI1" s="0"/>
      <c r="DUJ1" s="0"/>
      <c r="DUK1" s="0"/>
      <c r="DUL1" s="0"/>
      <c r="DUM1" s="0"/>
      <c r="DUN1" s="0"/>
      <c r="DUO1" s="0"/>
      <c r="DUP1" s="0"/>
      <c r="DUQ1" s="0"/>
      <c r="DUR1" s="0"/>
      <c r="DUS1" s="0"/>
      <c r="DUT1" s="0"/>
      <c r="DUU1" s="0"/>
      <c r="DUV1" s="0"/>
      <c r="DUW1" s="0"/>
      <c r="DUX1" s="0"/>
      <c r="DUY1" s="0"/>
      <c r="DUZ1" s="0"/>
      <c r="DVA1" s="0"/>
      <c r="DVB1" s="0"/>
      <c r="DVC1" s="0"/>
      <c r="DVD1" s="0"/>
      <c r="DVE1" s="0"/>
      <c r="DVF1" s="0"/>
      <c r="DVG1" s="0"/>
      <c r="DVH1" s="0"/>
      <c r="DVI1" s="0"/>
      <c r="DVJ1" s="0"/>
      <c r="DVK1" s="0"/>
      <c r="DVL1" s="0"/>
      <c r="DVM1" s="0"/>
      <c r="DVN1" s="0"/>
      <c r="DVO1" s="0"/>
      <c r="DVP1" s="0"/>
      <c r="DVQ1" s="0"/>
      <c r="DVR1" s="0"/>
      <c r="DVS1" s="0"/>
      <c r="DVT1" s="0"/>
      <c r="DVU1" s="0"/>
      <c r="DVV1" s="0"/>
      <c r="DVW1" s="0"/>
      <c r="DVX1" s="0"/>
      <c r="DVY1" s="0"/>
      <c r="DVZ1" s="0"/>
      <c r="DWA1" s="0"/>
      <c r="DWB1" s="0"/>
      <c r="DWC1" s="0"/>
      <c r="DWD1" s="0"/>
      <c r="DWE1" s="0"/>
      <c r="DWF1" s="0"/>
      <c r="DWG1" s="0"/>
      <c r="DWH1" s="0"/>
      <c r="DWI1" s="0"/>
      <c r="DWJ1" s="0"/>
      <c r="DWK1" s="0"/>
      <c r="DWL1" s="0"/>
      <c r="DWM1" s="0"/>
      <c r="DWN1" s="0"/>
      <c r="DWO1" s="0"/>
      <c r="DWP1" s="0"/>
      <c r="DWQ1" s="0"/>
      <c r="DWR1" s="0"/>
      <c r="DWS1" s="0"/>
      <c r="DWT1" s="0"/>
      <c r="DWU1" s="0"/>
      <c r="DWV1" s="0"/>
      <c r="DWW1" s="0"/>
      <c r="DWX1" s="0"/>
      <c r="DWY1" s="0"/>
      <c r="DWZ1" s="0"/>
      <c r="DXA1" s="0"/>
      <c r="DXB1" s="0"/>
      <c r="DXC1" s="0"/>
      <c r="DXD1" s="0"/>
      <c r="DXE1" s="0"/>
      <c r="DXF1" s="0"/>
      <c r="DXG1" s="0"/>
      <c r="DXH1" s="0"/>
      <c r="DXI1" s="0"/>
      <c r="DXJ1" s="0"/>
      <c r="DXK1" s="0"/>
      <c r="DXL1" s="0"/>
      <c r="DXM1" s="0"/>
      <c r="DXN1" s="0"/>
      <c r="DXO1" s="0"/>
      <c r="DXP1" s="0"/>
      <c r="DXQ1" s="0"/>
      <c r="DXR1" s="0"/>
      <c r="DXS1" s="0"/>
      <c r="DXT1" s="0"/>
      <c r="DXU1" s="0"/>
      <c r="DXV1" s="0"/>
      <c r="DXW1" s="0"/>
      <c r="DXX1" s="0"/>
      <c r="DXY1" s="0"/>
      <c r="DXZ1" s="0"/>
      <c r="DYA1" s="0"/>
      <c r="DYB1" s="0"/>
      <c r="DYC1" s="0"/>
      <c r="DYD1" s="0"/>
      <c r="DYE1" s="0"/>
      <c r="DYF1" s="0"/>
      <c r="DYG1" s="0"/>
      <c r="DYH1" s="0"/>
      <c r="DYI1" s="0"/>
      <c r="DYJ1" s="0"/>
      <c r="DYK1" s="0"/>
      <c r="DYL1" s="0"/>
      <c r="DYM1" s="0"/>
      <c r="DYN1" s="0"/>
      <c r="DYO1" s="0"/>
      <c r="DYP1" s="0"/>
      <c r="DYQ1" s="0"/>
      <c r="DYR1" s="0"/>
      <c r="DYS1" s="0"/>
      <c r="DYT1" s="0"/>
      <c r="DYU1" s="0"/>
      <c r="DYV1" s="0"/>
      <c r="DYW1" s="0"/>
      <c r="DYX1" s="0"/>
      <c r="DYY1" s="0"/>
      <c r="DYZ1" s="0"/>
      <c r="DZA1" s="0"/>
      <c r="DZB1" s="0"/>
      <c r="DZC1" s="0"/>
      <c r="DZD1" s="0"/>
      <c r="DZE1" s="0"/>
      <c r="DZF1" s="0"/>
      <c r="DZG1" s="0"/>
      <c r="DZH1" s="0"/>
      <c r="DZI1" s="0"/>
      <c r="DZJ1" s="0"/>
      <c r="DZK1" s="0"/>
      <c r="DZL1" s="0"/>
      <c r="DZM1" s="0"/>
      <c r="DZN1" s="0"/>
      <c r="DZO1" s="0"/>
      <c r="DZP1" s="0"/>
      <c r="DZQ1" s="0"/>
      <c r="DZR1" s="0"/>
      <c r="DZS1" s="0"/>
      <c r="DZT1" s="0"/>
      <c r="DZU1" s="0"/>
      <c r="DZV1" s="0"/>
      <c r="DZW1" s="0"/>
      <c r="DZX1" s="0"/>
      <c r="DZY1" s="0"/>
      <c r="DZZ1" s="0"/>
      <c r="EAA1" s="0"/>
      <c r="EAB1" s="0"/>
      <c r="EAC1" s="0"/>
      <c r="EAD1" s="0"/>
      <c r="EAE1" s="0"/>
      <c r="EAF1" s="0"/>
      <c r="EAG1" s="0"/>
      <c r="EAH1" s="0"/>
      <c r="EAI1" s="0"/>
      <c r="EAJ1" s="0"/>
      <c r="EAK1" s="0"/>
      <c r="EAL1" s="0"/>
      <c r="EAM1" s="0"/>
      <c r="EAN1" s="0"/>
      <c r="EAO1" s="0"/>
      <c r="EAP1" s="0"/>
      <c r="EAQ1" s="0"/>
      <c r="EAR1" s="0"/>
      <c r="EAS1" s="0"/>
      <c r="EAT1" s="0"/>
      <c r="EAU1" s="0"/>
      <c r="EAV1" s="0"/>
      <c r="EAW1" s="0"/>
      <c r="EAX1" s="0"/>
      <c r="EAY1" s="0"/>
      <c r="EAZ1" s="0"/>
      <c r="EBA1" s="0"/>
      <c r="EBB1" s="0"/>
      <c r="EBC1" s="0"/>
      <c r="EBD1" s="0"/>
      <c r="EBE1" s="0"/>
      <c r="EBF1" s="0"/>
      <c r="EBG1" s="0"/>
      <c r="EBH1" s="0"/>
      <c r="EBI1" s="0"/>
      <c r="EBJ1" s="0"/>
      <c r="EBK1" s="0"/>
      <c r="EBL1" s="0"/>
      <c r="EBM1" s="0"/>
      <c r="EBN1" s="0"/>
      <c r="EBO1" s="0"/>
      <c r="EBP1" s="0"/>
      <c r="EBQ1" s="0"/>
      <c r="EBR1" s="0"/>
      <c r="EBS1" s="0"/>
      <c r="EBT1" s="0"/>
      <c r="EBU1" s="0"/>
      <c r="EBV1" s="0"/>
      <c r="EBW1" s="0"/>
      <c r="EBX1" s="0"/>
      <c r="EBY1" s="0"/>
      <c r="EBZ1" s="0"/>
      <c r="ECA1" s="0"/>
      <c r="ECB1" s="0"/>
      <c r="ECC1" s="0"/>
      <c r="ECD1" s="0"/>
      <c r="ECE1" s="0"/>
      <c r="ECF1" s="0"/>
      <c r="ECG1" s="0"/>
      <c r="ECH1" s="0"/>
      <c r="ECI1" s="0"/>
      <c r="ECJ1" s="0"/>
      <c r="ECK1" s="0"/>
      <c r="ECL1" s="0"/>
      <c r="ECM1" s="0"/>
      <c r="ECN1" s="0"/>
      <c r="ECO1" s="0"/>
      <c r="ECP1" s="0"/>
      <c r="ECQ1" s="0"/>
      <c r="ECR1" s="0"/>
      <c r="ECS1" s="0"/>
      <c r="ECT1" s="0"/>
      <c r="ECU1" s="0"/>
      <c r="ECV1" s="0"/>
      <c r="ECW1" s="0"/>
      <c r="ECX1" s="0"/>
      <c r="ECY1" s="0"/>
      <c r="ECZ1" s="0"/>
      <c r="EDA1" s="0"/>
      <c r="EDB1" s="0"/>
      <c r="EDC1" s="0"/>
      <c r="EDD1" s="0"/>
      <c r="EDE1" s="0"/>
      <c r="EDF1" s="0"/>
      <c r="EDG1" s="0"/>
      <c r="EDH1" s="0"/>
      <c r="EDI1" s="0"/>
      <c r="EDJ1" s="0"/>
      <c r="EDK1" s="0"/>
      <c r="EDL1" s="0"/>
      <c r="EDM1" s="0"/>
      <c r="EDN1" s="0"/>
      <c r="EDO1" s="0"/>
      <c r="EDP1" s="0"/>
      <c r="EDQ1" s="0"/>
      <c r="EDR1" s="0"/>
      <c r="EDS1" s="0"/>
      <c r="EDT1" s="0"/>
      <c r="EDU1" s="0"/>
      <c r="EDV1" s="0"/>
      <c r="EDW1" s="0"/>
      <c r="EDX1" s="0"/>
      <c r="EDY1" s="0"/>
      <c r="EDZ1" s="0"/>
      <c r="EEA1" s="0"/>
      <c r="EEB1" s="0"/>
      <c r="EEC1" s="0"/>
      <c r="EED1" s="0"/>
      <c r="EEE1" s="0"/>
      <c r="EEF1" s="0"/>
      <c r="EEG1" s="0"/>
      <c r="EEH1" s="0"/>
      <c r="EEI1" s="0"/>
      <c r="EEJ1" s="0"/>
      <c r="EEK1" s="0"/>
      <c r="EEL1" s="0"/>
      <c r="EEM1" s="0"/>
      <c r="EEN1" s="0"/>
      <c r="EEO1" s="0"/>
      <c r="EEP1" s="0"/>
      <c r="EEQ1" s="0"/>
      <c r="EER1" s="0"/>
      <c r="EES1" s="0"/>
      <c r="EET1" s="0"/>
      <c r="EEU1" s="0"/>
      <c r="EEV1" s="0"/>
      <c r="EEW1" s="0"/>
      <c r="EEX1" s="0"/>
      <c r="EEY1" s="0"/>
      <c r="EEZ1" s="0"/>
      <c r="EFA1" s="0"/>
      <c r="EFB1" s="0"/>
      <c r="EFC1" s="0"/>
      <c r="EFD1" s="0"/>
      <c r="EFE1" s="0"/>
      <c r="EFF1" s="0"/>
      <c r="EFG1" s="0"/>
      <c r="EFH1" s="0"/>
      <c r="EFI1" s="0"/>
      <c r="EFJ1" s="0"/>
      <c r="EFK1" s="0"/>
      <c r="EFL1" s="0"/>
      <c r="EFM1" s="0"/>
      <c r="EFN1" s="0"/>
      <c r="EFO1" s="0"/>
      <c r="EFP1" s="0"/>
      <c r="EFQ1" s="0"/>
      <c r="EFR1" s="0"/>
      <c r="EFS1" s="0"/>
      <c r="EFT1" s="0"/>
      <c r="EFU1" s="0"/>
      <c r="EFV1" s="0"/>
      <c r="EFW1" s="0"/>
      <c r="EFX1" s="0"/>
      <c r="EFY1" s="0"/>
      <c r="EFZ1" s="0"/>
      <c r="EGA1" s="0"/>
      <c r="EGB1" s="0"/>
      <c r="EGC1" s="0"/>
      <c r="EGD1" s="0"/>
      <c r="EGE1" s="0"/>
      <c r="EGF1" s="0"/>
      <c r="EGG1" s="0"/>
      <c r="EGH1" s="0"/>
      <c r="EGI1" s="0"/>
      <c r="EGJ1" s="0"/>
      <c r="EGK1" s="0"/>
      <c r="EGL1" s="0"/>
      <c r="EGM1" s="0"/>
      <c r="EGN1" s="0"/>
      <c r="EGO1" s="0"/>
      <c r="EGP1" s="0"/>
      <c r="EGQ1" s="0"/>
      <c r="EGR1" s="0"/>
      <c r="EGS1" s="0"/>
      <c r="EGT1" s="0"/>
      <c r="EGU1" s="0"/>
      <c r="EGV1" s="0"/>
      <c r="EGW1" s="0"/>
      <c r="EGX1" s="0"/>
      <c r="EGY1" s="0"/>
      <c r="EGZ1" s="0"/>
      <c r="EHA1" s="0"/>
      <c r="EHB1" s="0"/>
      <c r="EHC1" s="0"/>
      <c r="EHD1" s="0"/>
      <c r="EHE1" s="0"/>
      <c r="EHF1" s="0"/>
      <c r="EHG1" s="0"/>
      <c r="EHH1" s="0"/>
      <c r="EHI1" s="0"/>
      <c r="EHJ1" s="0"/>
      <c r="EHK1" s="0"/>
      <c r="EHL1" s="0"/>
      <c r="EHM1" s="0"/>
      <c r="EHN1" s="0"/>
      <c r="EHO1" s="0"/>
      <c r="EHP1" s="0"/>
      <c r="EHQ1" s="0"/>
      <c r="EHR1" s="0"/>
      <c r="EHS1" s="0"/>
      <c r="EHT1" s="0"/>
      <c r="EHU1" s="0"/>
      <c r="EHV1" s="0"/>
      <c r="EHW1" s="0"/>
      <c r="EHX1" s="0"/>
      <c r="EHY1" s="0"/>
      <c r="EHZ1" s="0"/>
      <c r="EIA1" s="0"/>
      <c r="EIB1" s="0"/>
      <c r="EIC1" s="0"/>
      <c r="EID1" s="0"/>
      <c r="EIE1" s="0"/>
      <c r="EIF1" s="0"/>
      <c r="EIG1" s="0"/>
      <c r="EIH1" s="0"/>
      <c r="EII1" s="0"/>
      <c r="EIJ1" s="0"/>
      <c r="EIK1" s="0"/>
      <c r="EIL1" s="0"/>
      <c r="EIM1" s="0"/>
      <c r="EIN1" s="0"/>
      <c r="EIO1" s="0"/>
      <c r="EIP1" s="0"/>
      <c r="EIQ1" s="0"/>
      <c r="EIR1" s="0"/>
      <c r="EIS1" s="0"/>
      <c r="EIT1" s="0"/>
      <c r="EIU1" s="0"/>
      <c r="EIV1" s="0"/>
      <c r="EIW1" s="0"/>
      <c r="EIX1" s="0"/>
      <c r="EIY1" s="0"/>
      <c r="EIZ1" s="0"/>
      <c r="EJA1" s="0"/>
      <c r="EJB1" s="0"/>
      <c r="EJC1" s="0"/>
      <c r="EJD1" s="0"/>
      <c r="EJE1" s="0"/>
      <c r="EJF1" s="0"/>
      <c r="EJG1" s="0"/>
      <c r="EJH1" s="0"/>
      <c r="EJI1" s="0"/>
      <c r="EJJ1" s="0"/>
      <c r="EJK1" s="0"/>
      <c r="EJL1" s="0"/>
      <c r="EJM1" s="0"/>
      <c r="EJN1" s="0"/>
      <c r="EJO1" s="0"/>
      <c r="EJP1" s="0"/>
      <c r="EJQ1" s="0"/>
      <c r="EJR1" s="0"/>
      <c r="EJS1" s="0"/>
      <c r="EJT1" s="0"/>
      <c r="EJU1" s="0"/>
      <c r="EJV1" s="0"/>
      <c r="EJW1" s="0"/>
      <c r="EJX1" s="0"/>
      <c r="EJY1" s="0"/>
      <c r="EJZ1" s="0"/>
      <c r="EKA1" s="0"/>
      <c r="EKB1" s="0"/>
      <c r="EKC1" s="0"/>
      <c r="EKD1" s="0"/>
      <c r="EKE1" s="0"/>
      <c r="EKF1" s="0"/>
      <c r="EKG1" s="0"/>
      <c r="EKH1" s="0"/>
      <c r="EKI1" s="0"/>
      <c r="EKJ1" s="0"/>
      <c r="EKK1" s="0"/>
      <c r="EKL1" s="0"/>
      <c r="EKM1" s="0"/>
      <c r="EKN1" s="0"/>
      <c r="EKO1" s="0"/>
      <c r="EKP1" s="0"/>
      <c r="EKQ1" s="0"/>
      <c r="EKR1" s="0"/>
      <c r="EKS1" s="0"/>
      <c r="EKT1" s="0"/>
      <c r="EKU1" s="0"/>
      <c r="EKV1" s="0"/>
      <c r="EKW1" s="0"/>
      <c r="EKX1" s="0"/>
      <c r="EKY1" s="0"/>
      <c r="EKZ1" s="0"/>
      <c r="ELA1" s="0"/>
      <c r="ELB1" s="0"/>
      <c r="ELC1" s="0"/>
      <c r="ELD1" s="0"/>
      <c r="ELE1" s="0"/>
      <c r="ELF1" s="0"/>
      <c r="ELG1" s="0"/>
      <c r="ELH1" s="0"/>
      <c r="ELI1" s="0"/>
      <c r="ELJ1" s="0"/>
      <c r="ELK1" s="0"/>
      <c r="ELL1" s="0"/>
      <c r="ELM1" s="0"/>
      <c r="ELN1" s="0"/>
      <c r="ELO1" s="0"/>
      <c r="ELP1" s="0"/>
      <c r="ELQ1" s="0"/>
      <c r="ELR1" s="0"/>
      <c r="ELS1" s="0"/>
      <c r="ELT1" s="0"/>
      <c r="ELU1" s="0"/>
      <c r="ELV1" s="0"/>
      <c r="ELW1" s="0"/>
      <c r="ELX1" s="0"/>
      <c r="ELY1" s="0"/>
      <c r="ELZ1" s="0"/>
      <c r="EMA1" s="0"/>
      <c r="EMB1" s="0"/>
      <c r="EMC1" s="0"/>
      <c r="EMD1" s="0"/>
      <c r="EME1" s="0"/>
      <c r="EMF1" s="0"/>
      <c r="EMG1" s="0"/>
      <c r="EMH1" s="0"/>
      <c r="EMI1" s="0"/>
      <c r="EMJ1" s="0"/>
      <c r="EMK1" s="0"/>
      <c r="EML1" s="0"/>
      <c r="EMM1" s="0"/>
      <c r="EMN1" s="0"/>
      <c r="EMO1" s="0"/>
      <c r="EMP1" s="0"/>
      <c r="EMQ1" s="0"/>
      <c r="EMR1" s="0"/>
      <c r="EMS1" s="0"/>
      <c r="EMT1" s="0"/>
      <c r="EMU1" s="0"/>
      <c r="EMV1" s="0"/>
      <c r="EMW1" s="0"/>
      <c r="EMX1" s="0"/>
      <c r="EMY1" s="0"/>
      <c r="EMZ1" s="0"/>
      <c r="ENA1" s="0"/>
      <c r="ENB1" s="0"/>
      <c r="ENC1" s="0"/>
      <c r="END1" s="0"/>
      <c r="ENE1" s="0"/>
      <c r="ENF1" s="0"/>
      <c r="ENG1" s="0"/>
      <c r="ENH1" s="0"/>
      <c r="ENI1" s="0"/>
      <c r="ENJ1" s="0"/>
      <c r="ENK1" s="0"/>
      <c r="ENL1" s="0"/>
      <c r="ENM1" s="0"/>
      <c r="ENN1" s="0"/>
      <c r="ENO1" s="0"/>
      <c r="ENP1" s="0"/>
      <c r="ENQ1" s="0"/>
      <c r="ENR1" s="0"/>
      <c r="ENS1" s="0"/>
      <c r="ENT1" s="0"/>
      <c r="ENU1" s="0"/>
      <c r="ENV1" s="0"/>
      <c r="ENW1" s="0"/>
      <c r="ENX1" s="0"/>
      <c r="ENY1" s="0"/>
      <c r="ENZ1" s="0"/>
      <c r="EOA1" s="0"/>
      <c r="EOB1" s="0"/>
      <c r="EOC1" s="0"/>
      <c r="EOD1" s="0"/>
      <c r="EOE1" s="0"/>
      <c r="EOF1" s="0"/>
      <c r="EOG1" s="0"/>
      <c r="EOH1" s="0"/>
      <c r="EOI1" s="0"/>
      <c r="EOJ1" s="0"/>
      <c r="EOK1" s="0"/>
      <c r="EOL1" s="0"/>
      <c r="EOM1" s="0"/>
      <c r="EON1" s="0"/>
      <c r="EOO1" s="0"/>
      <c r="EOP1" s="0"/>
      <c r="EOQ1" s="0"/>
      <c r="EOR1" s="0"/>
      <c r="EOS1" s="0"/>
      <c r="EOT1" s="0"/>
      <c r="EOU1" s="0"/>
      <c r="EOV1" s="0"/>
      <c r="EOW1" s="0"/>
      <c r="EOX1" s="0"/>
      <c r="EOY1" s="0"/>
      <c r="EOZ1" s="0"/>
      <c r="EPA1" s="0"/>
      <c r="EPB1" s="0"/>
      <c r="EPC1" s="0"/>
      <c r="EPD1" s="0"/>
      <c r="EPE1" s="0"/>
      <c r="EPF1" s="0"/>
      <c r="EPG1" s="0"/>
      <c r="EPH1" s="0"/>
      <c r="EPI1" s="0"/>
      <c r="EPJ1" s="0"/>
      <c r="EPK1" s="0"/>
      <c r="EPL1" s="0"/>
      <c r="EPM1" s="0"/>
      <c r="EPN1" s="0"/>
      <c r="EPO1" s="0"/>
      <c r="EPP1" s="0"/>
      <c r="EPQ1" s="0"/>
      <c r="EPR1" s="0"/>
      <c r="EPS1" s="0"/>
      <c r="EPT1" s="0"/>
      <c r="EPU1" s="0"/>
      <c r="EPV1" s="0"/>
      <c r="EPW1" s="0"/>
      <c r="EPX1" s="0"/>
      <c r="EPY1" s="0"/>
      <c r="EPZ1" s="0"/>
      <c r="EQA1" s="0"/>
      <c r="EQB1" s="0"/>
      <c r="EQC1" s="0"/>
      <c r="EQD1" s="0"/>
      <c r="EQE1" s="0"/>
      <c r="EQF1" s="0"/>
      <c r="EQG1" s="0"/>
      <c r="EQH1" s="0"/>
      <c r="EQI1" s="0"/>
      <c r="EQJ1" s="0"/>
      <c r="EQK1" s="0"/>
      <c r="EQL1" s="0"/>
      <c r="EQM1" s="0"/>
      <c r="EQN1" s="0"/>
      <c r="EQO1" s="0"/>
      <c r="EQP1" s="0"/>
      <c r="EQQ1" s="0"/>
      <c r="EQR1" s="0"/>
      <c r="EQS1" s="0"/>
      <c r="EQT1" s="0"/>
      <c r="EQU1" s="0"/>
      <c r="EQV1" s="0"/>
      <c r="EQW1" s="0"/>
      <c r="EQX1" s="0"/>
      <c r="EQY1" s="0"/>
      <c r="EQZ1" s="0"/>
      <c r="ERA1" s="0"/>
      <c r="ERB1" s="0"/>
      <c r="ERC1" s="0"/>
      <c r="ERD1" s="0"/>
      <c r="ERE1" s="0"/>
      <c r="ERF1" s="0"/>
      <c r="ERG1" s="0"/>
      <c r="ERH1" s="0"/>
      <c r="ERI1" s="0"/>
      <c r="ERJ1" s="0"/>
      <c r="ERK1" s="0"/>
      <c r="ERL1" s="0"/>
      <c r="ERM1" s="0"/>
      <c r="ERN1" s="0"/>
      <c r="ERO1" s="0"/>
      <c r="ERP1" s="0"/>
      <c r="ERQ1" s="0"/>
      <c r="ERR1" s="0"/>
      <c r="ERS1" s="0"/>
      <c r="ERT1" s="0"/>
      <c r="ERU1" s="0"/>
      <c r="ERV1" s="0"/>
      <c r="ERW1" s="0"/>
      <c r="ERX1" s="0"/>
      <c r="ERY1" s="0"/>
      <c r="ERZ1" s="0"/>
      <c r="ESA1" s="0"/>
      <c r="ESB1" s="0"/>
      <c r="ESC1" s="0"/>
      <c r="ESD1" s="0"/>
      <c r="ESE1" s="0"/>
      <c r="ESF1" s="0"/>
      <c r="ESG1" s="0"/>
      <c r="ESH1" s="0"/>
      <c r="ESI1" s="0"/>
      <c r="ESJ1" s="0"/>
      <c r="ESK1" s="0"/>
      <c r="ESL1" s="0"/>
      <c r="ESM1" s="0"/>
      <c r="ESN1" s="0"/>
      <c r="ESO1" s="0"/>
      <c r="ESP1" s="0"/>
      <c r="ESQ1" s="0"/>
      <c r="ESR1" s="0"/>
      <c r="ESS1" s="0"/>
      <c r="EST1" s="0"/>
      <c r="ESU1" s="0"/>
      <c r="ESV1" s="0"/>
      <c r="ESW1" s="0"/>
      <c r="ESX1" s="0"/>
      <c r="ESY1" s="0"/>
      <c r="ESZ1" s="0"/>
      <c r="ETA1" s="0"/>
      <c r="ETB1" s="0"/>
      <c r="ETC1" s="0"/>
      <c r="ETD1" s="0"/>
      <c r="ETE1" s="0"/>
      <c r="ETF1" s="0"/>
      <c r="ETG1" s="0"/>
      <c r="ETH1" s="0"/>
      <c r="ETI1" s="0"/>
      <c r="ETJ1" s="0"/>
      <c r="ETK1" s="0"/>
      <c r="ETL1" s="0"/>
      <c r="ETM1" s="0"/>
      <c r="ETN1" s="0"/>
      <c r="ETO1" s="0"/>
      <c r="ETP1" s="0"/>
      <c r="ETQ1" s="0"/>
      <c r="ETR1" s="0"/>
      <c r="ETS1" s="0"/>
      <c r="ETT1" s="0"/>
      <c r="ETU1" s="0"/>
      <c r="ETV1" s="0"/>
      <c r="ETW1" s="0"/>
      <c r="ETX1" s="0"/>
      <c r="ETY1" s="0"/>
      <c r="ETZ1" s="0"/>
      <c r="EUA1" s="0"/>
      <c r="EUB1" s="0"/>
      <c r="EUC1" s="0"/>
      <c r="EUD1" s="0"/>
      <c r="EUE1" s="0"/>
      <c r="EUF1" s="0"/>
      <c r="EUG1" s="0"/>
      <c r="EUH1" s="0"/>
      <c r="EUI1" s="0"/>
      <c r="EUJ1" s="0"/>
      <c r="EUK1" s="0"/>
      <c r="EUL1" s="0"/>
      <c r="EUM1" s="0"/>
      <c r="EUN1" s="0"/>
      <c r="EUO1" s="0"/>
      <c r="EUP1" s="0"/>
      <c r="EUQ1" s="0"/>
      <c r="EUR1" s="0"/>
      <c r="EUS1" s="0"/>
      <c r="EUT1" s="0"/>
      <c r="EUU1" s="0"/>
      <c r="EUV1" s="0"/>
      <c r="EUW1" s="0"/>
      <c r="EUX1" s="0"/>
      <c r="EUY1" s="0"/>
      <c r="EUZ1" s="0"/>
      <c r="EVA1" s="0"/>
      <c r="EVB1" s="0"/>
      <c r="EVC1" s="0"/>
      <c r="EVD1" s="0"/>
      <c r="EVE1" s="0"/>
      <c r="EVF1" s="0"/>
      <c r="EVG1" s="0"/>
      <c r="EVH1" s="0"/>
      <c r="EVI1" s="0"/>
      <c r="EVJ1" s="0"/>
      <c r="EVK1" s="0"/>
      <c r="EVL1" s="0"/>
      <c r="EVM1" s="0"/>
      <c r="EVN1" s="0"/>
      <c r="EVO1" s="0"/>
      <c r="EVP1" s="0"/>
      <c r="EVQ1" s="0"/>
      <c r="EVR1" s="0"/>
      <c r="EVS1" s="0"/>
      <c r="EVT1" s="0"/>
      <c r="EVU1" s="0"/>
      <c r="EVV1" s="0"/>
      <c r="EVW1" s="0"/>
      <c r="EVX1" s="0"/>
      <c r="EVY1" s="0"/>
      <c r="EVZ1" s="0"/>
      <c r="EWA1" s="0"/>
      <c r="EWB1" s="0"/>
      <c r="EWC1" s="0"/>
      <c r="EWD1" s="0"/>
      <c r="EWE1" s="0"/>
      <c r="EWF1" s="0"/>
      <c r="EWG1" s="0"/>
      <c r="EWH1" s="0"/>
      <c r="EWI1" s="0"/>
      <c r="EWJ1" s="0"/>
      <c r="EWK1" s="0"/>
      <c r="EWL1" s="0"/>
      <c r="EWM1" s="0"/>
      <c r="EWN1" s="0"/>
      <c r="EWO1" s="0"/>
      <c r="EWP1" s="0"/>
      <c r="EWQ1" s="0"/>
      <c r="EWR1" s="0"/>
      <c r="EWS1" s="0"/>
      <c r="EWT1" s="0"/>
      <c r="EWU1" s="0"/>
      <c r="EWV1" s="0"/>
      <c r="EWW1" s="0"/>
      <c r="EWX1" s="0"/>
      <c r="EWY1" s="0"/>
      <c r="EWZ1" s="0"/>
      <c r="EXA1" s="0"/>
      <c r="EXB1" s="0"/>
      <c r="EXC1" s="0"/>
      <c r="EXD1" s="0"/>
      <c r="EXE1" s="0"/>
      <c r="EXF1" s="0"/>
      <c r="EXG1" s="0"/>
      <c r="EXH1" s="0"/>
      <c r="EXI1" s="0"/>
      <c r="EXJ1" s="0"/>
      <c r="EXK1" s="0"/>
      <c r="EXL1" s="0"/>
      <c r="EXM1" s="0"/>
      <c r="EXN1" s="0"/>
      <c r="EXO1" s="0"/>
      <c r="EXP1" s="0"/>
      <c r="EXQ1" s="0"/>
      <c r="EXR1" s="0"/>
      <c r="EXS1" s="0"/>
      <c r="EXT1" s="0"/>
      <c r="EXU1" s="0"/>
      <c r="EXV1" s="0"/>
      <c r="EXW1" s="0"/>
      <c r="EXX1" s="0"/>
      <c r="EXY1" s="0"/>
      <c r="EXZ1" s="0"/>
      <c r="EYA1" s="0"/>
      <c r="EYB1" s="0"/>
      <c r="EYC1" s="0"/>
      <c r="EYD1" s="0"/>
      <c r="EYE1" s="0"/>
      <c r="EYF1" s="0"/>
      <c r="EYG1" s="0"/>
      <c r="EYH1" s="0"/>
      <c r="EYI1" s="0"/>
      <c r="EYJ1" s="0"/>
      <c r="EYK1" s="0"/>
      <c r="EYL1" s="0"/>
      <c r="EYM1" s="0"/>
      <c r="EYN1" s="0"/>
      <c r="EYO1" s="0"/>
      <c r="EYP1" s="0"/>
      <c r="EYQ1" s="0"/>
      <c r="EYR1" s="0"/>
      <c r="EYS1" s="0"/>
      <c r="EYT1" s="0"/>
      <c r="EYU1" s="0"/>
      <c r="EYV1" s="0"/>
      <c r="EYW1" s="0"/>
      <c r="EYX1" s="0"/>
      <c r="EYY1" s="0"/>
      <c r="EYZ1" s="0"/>
      <c r="EZA1" s="0"/>
      <c r="EZB1" s="0"/>
      <c r="EZC1" s="0"/>
      <c r="EZD1" s="0"/>
      <c r="EZE1" s="0"/>
      <c r="EZF1" s="0"/>
      <c r="EZG1" s="0"/>
      <c r="EZH1" s="0"/>
      <c r="EZI1" s="0"/>
      <c r="EZJ1" s="0"/>
      <c r="EZK1" s="0"/>
      <c r="EZL1" s="0"/>
      <c r="EZM1" s="0"/>
      <c r="EZN1" s="0"/>
      <c r="EZO1" s="0"/>
      <c r="EZP1" s="0"/>
      <c r="EZQ1" s="0"/>
      <c r="EZR1" s="0"/>
      <c r="EZS1" s="0"/>
      <c r="EZT1" s="0"/>
      <c r="EZU1" s="0"/>
      <c r="EZV1" s="0"/>
      <c r="EZW1" s="0"/>
      <c r="EZX1" s="0"/>
      <c r="EZY1" s="0"/>
      <c r="EZZ1" s="0"/>
      <c r="FAA1" s="0"/>
      <c r="FAB1" s="0"/>
      <c r="FAC1" s="0"/>
      <c r="FAD1" s="0"/>
      <c r="FAE1" s="0"/>
      <c r="FAF1" s="0"/>
      <c r="FAG1" s="0"/>
      <c r="FAH1" s="0"/>
      <c r="FAI1" s="0"/>
      <c r="FAJ1" s="0"/>
      <c r="FAK1" s="0"/>
      <c r="FAL1" s="0"/>
      <c r="FAM1" s="0"/>
      <c r="FAN1" s="0"/>
      <c r="FAO1" s="0"/>
      <c r="FAP1" s="0"/>
      <c r="FAQ1" s="0"/>
      <c r="FAR1" s="0"/>
      <c r="FAS1" s="0"/>
      <c r="FAT1" s="0"/>
      <c r="FAU1" s="0"/>
      <c r="FAV1" s="0"/>
      <c r="FAW1" s="0"/>
      <c r="FAX1" s="0"/>
      <c r="FAY1" s="0"/>
      <c r="FAZ1" s="0"/>
      <c r="FBA1" s="0"/>
      <c r="FBB1" s="0"/>
      <c r="FBC1" s="0"/>
      <c r="FBD1" s="0"/>
      <c r="FBE1" s="0"/>
      <c r="FBF1" s="0"/>
      <c r="FBG1" s="0"/>
      <c r="FBH1" s="0"/>
      <c r="FBI1" s="0"/>
      <c r="FBJ1" s="0"/>
      <c r="FBK1" s="0"/>
      <c r="FBL1" s="0"/>
      <c r="FBM1" s="0"/>
      <c r="FBN1" s="0"/>
      <c r="FBO1" s="0"/>
      <c r="FBP1" s="0"/>
      <c r="FBQ1" s="0"/>
      <c r="FBR1" s="0"/>
      <c r="FBS1" s="0"/>
      <c r="FBT1" s="0"/>
      <c r="FBU1" s="0"/>
      <c r="FBV1" s="0"/>
      <c r="FBW1" s="0"/>
      <c r="FBX1" s="0"/>
      <c r="FBY1" s="0"/>
      <c r="FBZ1" s="0"/>
      <c r="FCA1" s="0"/>
      <c r="FCB1" s="0"/>
      <c r="FCC1" s="0"/>
      <c r="FCD1" s="0"/>
      <c r="FCE1" s="0"/>
      <c r="FCF1" s="0"/>
      <c r="FCG1" s="0"/>
      <c r="FCH1" s="0"/>
      <c r="FCI1" s="0"/>
      <c r="FCJ1" s="0"/>
      <c r="FCK1" s="0"/>
      <c r="FCL1" s="0"/>
      <c r="FCM1" s="0"/>
      <c r="FCN1" s="0"/>
      <c r="FCO1" s="0"/>
      <c r="FCP1" s="0"/>
      <c r="FCQ1" s="0"/>
      <c r="FCR1" s="0"/>
      <c r="FCS1" s="0"/>
      <c r="FCT1" s="0"/>
      <c r="FCU1" s="0"/>
      <c r="FCV1" s="0"/>
      <c r="FCW1" s="0"/>
      <c r="FCX1" s="0"/>
      <c r="FCY1" s="0"/>
      <c r="FCZ1" s="0"/>
      <c r="FDA1" s="0"/>
      <c r="FDB1" s="0"/>
      <c r="FDC1" s="0"/>
      <c r="FDD1" s="0"/>
      <c r="FDE1" s="0"/>
      <c r="FDF1" s="0"/>
      <c r="FDG1" s="0"/>
      <c r="FDH1" s="0"/>
      <c r="FDI1" s="0"/>
      <c r="FDJ1" s="0"/>
      <c r="FDK1" s="0"/>
      <c r="FDL1" s="0"/>
      <c r="FDM1" s="0"/>
      <c r="FDN1" s="0"/>
      <c r="FDO1" s="0"/>
      <c r="FDP1" s="0"/>
      <c r="FDQ1" s="0"/>
      <c r="FDR1" s="0"/>
      <c r="FDS1" s="0"/>
      <c r="FDT1" s="0"/>
      <c r="FDU1" s="0"/>
      <c r="FDV1" s="0"/>
      <c r="FDW1" s="0"/>
      <c r="FDX1" s="0"/>
      <c r="FDY1" s="0"/>
      <c r="FDZ1" s="0"/>
      <c r="FEA1" s="0"/>
      <c r="FEB1" s="0"/>
      <c r="FEC1" s="0"/>
      <c r="FED1" s="0"/>
      <c r="FEE1" s="0"/>
      <c r="FEF1" s="0"/>
      <c r="FEG1" s="0"/>
      <c r="FEH1" s="0"/>
      <c r="FEI1" s="0"/>
      <c r="FEJ1" s="0"/>
      <c r="FEK1" s="0"/>
      <c r="FEL1" s="0"/>
      <c r="FEM1" s="0"/>
      <c r="FEN1" s="0"/>
      <c r="FEO1" s="0"/>
      <c r="FEP1" s="0"/>
      <c r="FEQ1" s="0"/>
      <c r="FER1" s="0"/>
      <c r="FES1" s="0"/>
      <c r="FET1" s="0"/>
      <c r="FEU1" s="0"/>
      <c r="FEV1" s="0"/>
      <c r="FEW1" s="0"/>
      <c r="FEX1" s="0"/>
      <c r="FEY1" s="0"/>
      <c r="FEZ1" s="0"/>
      <c r="FFA1" s="0"/>
      <c r="FFB1" s="0"/>
      <c r="FFC1" s="0"/>
      <c r="FFD1" s="0"/>
      <c r="FFE1" s="0"/>
      <c r="FFF1" s="0"/>
      <c r="FFG1" s="0"/>
      <c r="FFH1" s="0"/>
      <c r="FFI1" s="0"/>
      <c r="FFJ1" s="0"/>
      <c r="FFK1" s="0"/>
      <c r="FFL1" s="0"/>
      <c r="FFM1" s="0"/>
      <c r="FFN1" s="0"/>
      <c r="FFO1" s="0"/>
      <c r="FFP1" s="0"/>
      <c r="FFQ1" s="0"/>
      <c r="FFR1" s="0"/>
      <c r="FFS1" s="0"/>
      <c r="FFT1" s="0"/>
      <c r="FFU1" s="0"/>
      <c r="FFV1" s="0"/>
      <c r="FFW1" s="0"/>
      <c r="FFX1" s="0"/>
      <c r="FFY1" s="0"/>
      <c r="FFZ1" s="0"/>
      <c r="FGA1" s="0"/>
      <c r="FGB1" s="0"/>
      <c r="FGC1" s="0"/>
      <c r="FGD1" s="0"/>
      <c r="FGE1" s="0"/>
      <c r="FGF1" s="0"/>
      <c r="FGG1" s="0"/>
      <c r="FGH1" s="0"/>
      <c r="FGI1" s="0"/>
      <c r="FGJ1" s="0"/>
      <c r="FGK1" s="0"/>
      <c r="FGL1" s="0"/>
      <c r="FGM1" s="0"/>
      <c r="FGN1" s="0"/>
      <c r="FGO1" s="0"/>
      <c r="FGP1" s="0"/>
      <c r="FGQ1" s="0"/>
      <c r="FGR1" s="0"/>
      <c r="FGS1" s="0"/>
      <c r="FGT1" s="0"/>
      <c r="FGU1" s="0"/>
      <c r="FGV1" s="0"/>
      <c r="FGW1" s="0"/>
      <c r="FGX1" s="0"/>
      <c r="FGY1" s="0"/>
      <c r="FGZ1" s="0"/>
      <c r="FHA1" s="0"/>
      <c r="FHB1" s="0"/>
      <c r="FHC1" s="0"/>
      <c r="FHD1" s="0"/>
      <c r="FHE1" s="0"/>
      <c r="FHF1" s="0"/>
      <c r="FHG1" s="0"/>
      <c r="FHH1" s="0"/>
      <c r="FHI1" s="0"/>
      <c r="FHJ1" s="0"/>
      <c r="FHK1" s="0"/>
      <c r="FHL1" s="0"/>
      <c r="FHM1" s="0"/>
      <c r="FHN1" s="0"/>
      <c r="FHO1" s="0"/>
      <c r="FHP1" s="0"/>
      <c r="FHQ1" s="0"/>
      <c r="FHR1" s="0"/>
      <c r="FHS1" s="0"/>
      <c r="FHT1" s="0"/>
      <c r="FHU1" s="0"/>
      <c r="FHV1" s="0"/>
      <c r="FHW1" s="0"/>
      <c r="FHX1" s="0"/>
      <c r="FHY1" s="0"/>
      <c r="FHZ1" s="0"/>
      <c r="FIA1" s="0"/>
      <c r="FIB1" s="0"/>
      <c r="FIC1" s="0"/>
      <c r="FID1" s="0"/>
      <c r="FIE1" s="0"/>
      <c r="FIF1" s="0"/>
      <c r="FIG1" s="0"/>
      <c r="FIH1" s="0"/>
      <c r="FII1" s="0"/>
      <c r="FIJ1" s="0"/>
      <c r="FIK1" s="0"/>
      <c r="FIL1" s="0"/>
      <c r="FIM1" s="0"/>
      <c r="FIN1" s="0"/>
      <c r="FIO1" s="0"/>
      <c r="FIP1" s="0"/>
      <c r="FIQ1" s="0"/>
      <c r="FIR1" s="0"/>
      <c r="FIS1" s="0"/>
      <c r="FIT1" s="0"/>
      <c r="FIU1" s="0"/>
      <c r="FIV1" s="0"/>
      <c r="FIW1" s="0"/>
      <c r="FIX1" s="0"/>
      <c r="FIY1" s="0"/>
      <c r="FIZ1" s="0"/>
      <c r="FJA1" s="0"/>
      <c r="FJB1" s="0"/>
      <c r="FJC1" s="0"/>
      <c r="FJD1" s="0"/>
      <c r="FJE1" s="0"/>
      <c r="FJF1" s="0"/>
      <c r="FJG1" s="0"/>
      <c r="FJH1" s="0"/>
      <c r="FJI1" s="0"/>
      <c r="FJJ1" s="0"/>
      <c r="FJK1" s="0"/>
      <c r="FJL1" s="0"/>
      <c r="FJM1" s="0"/>
      <c r="FJN1" s="0"/>
      <c r="FJO1" s="0"/>
      <c r="FJP1" s="0"/>
      <c r="FJQ1" s="0"/>
      <c r="FJR1" s="0"/>
      <c r="FJS1" s="0"/>
      <c r="FJT1" s="0"/>
      <c r="FJU1" s="0"/>
      <c r="FJV1" s="0"/>
      <c r="FJW1" s="0"/>
      <c r="FJX1" s="0"/>
      <c r="FJY1" s="0"/>
      <c r="FJZ1" s="0"/>
      <c r="FKA1" s="0"/>
      <c r="FKB1" s="0"/>
      <c r="FKC1" s="0"/>
      <c r="FKD1" s="0"/>
      <c r="FKE1" s="0"/>
      <c r="FKF1" s="0"/>
      <c r="FKG1" s="0"/>
      <c r="FKH1" s="0"/>
      <c r="FKI1" s="0"/>
      <c r="FKJ1" s="0"/>
      <c r="FKK1" s="0"/>
      <c r="FKL1" s="0"/>
      <c r="FKM1" s="0"/>
      <c r="FKN1" s="0"/>
      <c r="FKO1" s="0"/>
      <c r="FKP1" s="0"/>
      <c r="FKQ1" s="0"/>
      <c r="FKR1" s="0"/>
      <c r="FKS1" s="0"/>
      <c r="FKT1" s="0"/>
      <c r="FKU1" s="0"/>
      <c r="FKV1" s="0"/>
      <c r="FKW1" s="0"/>
      <c r="FKX1" s="0"/>
      <c r="FKY1" s="0"/>
      <c r="FKZ1" s="0"/>
      <c r="FLA1" s="0"/>
      <c r="FLB1" s="0"/>
      <c r="FLC1" s="0"/>
      <c r="FLD1" s="0"/>
      <c r="FLE1" s="0"/>
      <c r="FLF1" s="0"/>
      <c r="FLG1" s="0"/>
      <c r="FLH1" s="0"/>
      <c r="FLI1" s="0"/>
      <c r="FLJ1" s="0"/>
      <c r="FLK1" s="0"/>
      <c r="FLL1" s="0"/>
      <c r="FLM1" s="0"/>
      <c r="FLN1" s="0"/>
      <c r="FLO1" s="0"/>
      <c r="FLP1" s="0"/>
      <c r="FLQ1" s="0"/>
      <c r="FLR1" s="0"/>
      <c r="FLS1" s="0"/>
      <c r="FLT1" s="0"/>
      <c r="FLU1" s="0"/>
      <c r="FLV1" s="0"/>
      <c r="FLW1" s="0"/>
      <c r="FLX1" s="0"/>
      <c r="FLY1" s="0"/>
      <c r="FLZ1" s="0"/>
      <c r="FMA1" s="0"/>
      <c r="FMB1" s="0"/>
      <c r="FMC1" s="0"/>
      <c r="FMD1" s="0"/>
      <c r="FME1" s="0"/>
      <c r="FMF1" s="0"/>
      <c r="FMG1" s="0"/>
      <c r="FMH1" s="0"/>
      <c r="FMI1" s="0"/>
      <c r="FMJ1" s="0"/>
      <c r="FMK1" s="0"/>
      <c r="FML1" s="0"/>
      <c r="FMM1" s="0"/>
      <c r="FMN1" s="0"/>
      <c r="FMO1" s="0"/>
      <c r="FMP1" s="0"/>
      <c r="FMQ1" s="0"/>
      <c r="FMR1" s="0"/>
      <c r="FMS1" s="0"/>
      <c r="FMT1" s="0"/>
      <c r="FMU1" s="0"/>
      <c r="FMV1" s="0"/>
      <c r="FMW1" s="0"/>
      <c r="FMX1" s="0"/>
      <c r="FMY1" s="0"/>
      <c r="FMZ1" s="0"/>
      <c r="FNA1" s="0"/>
      <c r="FNB1" s="0"/>
      <c r="FNC1" s="0"/>
      <c r="FND1" s="0"/>
      <c r="FNE1" s="0"/>
      <c r="FNF1" s="0"/>
      <c r="FNG1" s="0"/>
      <c r="FNH1" s="0"/>
      <c r="FNI1" s="0"/>
      <c r="FNJ1" s="0"/>
      <c r="FNK1" s="0"/>
      <c r="FNL1" s="0"/>
      <c r="FNM1" s="0"/>
      <c r="FNN1" s="0"/>
      <c r="FNO1" s="0"/>
      <c r="FNP1" s="0"/>
      <c r="FNQ1" s="0"/>
      <c r="FNR1" s="0"/>
      <c r="FNS1" s="0"/>
      <c r="FNT1" s="0"/>
      <c r="FNU1" s="0"/>
      <c r="FNV1" s="0"/>
      <c r="FNW1" s="0"/>
      <c r="FNX1" s="0"/>
      <c r="FNY1" s="0"/>
      <c r="FNZ1" s="0"/>
      <c r="FOA1" s="0"/>
      <c r="FOB1" s="0"/>
      <c r="FOC1" s="0"/>
      <c r="FOD1" s="0"/>
      <c r="FOE1" s="0"/>
      <c r="FOF1" s="0"/>
      <c r="FOG1" s="0"/>
      <c r="FOH1" s="0"/>
      <c r="FOI1" s="0"/>
      <c r="FOJ1" s="0"/>
      <c r="FOK1" s="0"/>
      <c r="FOL1" s="0"/>
      <c r="FOM1" s="0"/>
      <c r="FON1" s="0"/>
      <c r="FOO1" s="0"/>
      <c r="FOP1" s="0"/>
      <c r="FOQ1" s="0"/>
      <c r="FOR1" s="0"/>
      <c r="FOS1" s="0"/>
      <c r="FOT1" s="0"/>
      <c r="FOU1" s="0"/>
      <c r="FOV1" s="0"/>
      <c r="FOW1" s="0"/>
      <c r="FOX1" s="0"/>
      <c r="FOY1" s="0"/>
      <c r="FOZ1" s="0"/>
      <c r="FPA1" s="0"/>
      <c r="FPB1" s="0"/>
      <c r="FPC1" s="0"/>
      <c r="FPD1" s="0"/>
      <c r="FPE1" s="0"/>
      <c r="FPF1" s="0"/>
      <c r="FPG1" s="0"/>
      <c r="FPH1" s="0"/>
      <c r="FPI1" s="0"/>
      <c r="FPJ1" s="0"/>
      <c r="FPK1" s="0"/>
      <c r="FPL1" s="0"/>
      <c r="FPM1" s="0"/>
      <c r="FPN1" s="0"/>
      <c r="FPO1" s="0"/>
      <c r="FPP1" s="0"/>
      <c r="FPQ1" s="0"/>
      <c r="FPR1" s="0"/>
      <c r="FPS1" s="0"/>
      <c r="FPT1" s="0"/>
      <c r="FPU1" s="0"/>
      <c r="FPV1" s="0"/>
      <c r="FPW1" s="0"/>
      <c r="FPX1" s="0"/>
      <c r="FPY1" s="0"/>
      <c r="FPZ1" s="0"/>
      <c r="FQA1" s="0"/>
      <c r="FQB1" s="0"/>
      <c r="FQC1" s="0"/>
      <c r="FQD1" s="0"/>
      <c r="FQE1" s="0"/>
      <c r="FQF1" s="0"/>
      <c r="FQG1" s="0"/>
      <c r="FQH1" s="0"/>
      <c r="FQI1" s="0"/>
      <c r="FQJ1" s="0"/>
      <c r="FQK1" s="0"/>
      <c r="FQL1" s="0"/>
      <c r="FQM1" s="0"/>
      <c r="FQN1" s="0"/>
      <c r="FQO1" s="0"/>
      <c r="FQP1" s="0"/>
      <c r="FQQ1" s="0"/>
      <c r="FQR1" s="0"/>
      <c r="FQS1" s="0"/>
      <c r="FQT1" s="0"/>
      <c r="FQU1" s="0"/>
      <c r="FQV1" s="0"/>
      <c r="FQW1" s="0"/>
      <c r="FQX1" s="0"/>
      <c r="FQY1" s="0"/>
      <c r="FQZ1" s="0"/>
      <c r="FRA1" s="0"/>
      <c r="FRB1" s="0"/>
      <c r="FRC1" s="0"/>
      <c r="FRD1" s="0"/>
      <c r="FRE1" s="0"/>
      <c r="FRF1" s="0"/>
      <c r="FRG1" s="0"/>
      <c r="FRH1" s="0"/>
      <c r="FRI1" s="0"/>
      <c r="FRJ1" s="0"/>
      <c r="FRK1" s="0"/>
      <c r="FRL1" s="0"/>
      <c r="FRM1" s="0"/>
      <c r="FRN1" s="0"/>
      <c r="FRO1" s="0"/>
      <c r="FRP1" s="0"/>
      <c r="FRQ1" s="0"/>
      <c r="FRR1" s="0"/>
      <c r="FRS1" s="0"/>
      <c r="FRT1" s="0"/>
      <c r="FRU1" s="0"/>
      <c r="FRV1" s="0"/>
      <c r="FRW1" s="0"/>
      <c r="FRX1" s="0"/>
      <c r="FRY1" s="0"/>
      <c r="FRZ1" s="0"/>
      <c r="FSA1" s="0"/>
      <c r="FSB1" s="0"/>
      <c r="FSC1" s="0"/>
      <c r="FSD1" s="0"/>
      <c r="FSE1" s="0"/>
      <c r="FSF1" s="0"/>
      <c r="FSG1" s="0"/>
      <c r="FSH1" s="0"/>
      <c r="FSI1" s="0"/>
      <c r="FSJ1" s="0"/>
      <c r="FSK1" s="0"/>
      <c r="FSL1" s="0"/>
      <c r="FSM1" s="0"/>
      <c r="FSN1" s="0"/>
      <c r="FSO1" s="0"/>
      <c r="FSP1" s="0"/>
      <c r="FSQ1" s="0"/>
      <c r="FSR1" s="0"/>
      <c r="FSS1" s="0"/>
      <c r="FST1" s="0"/>
      <c r="FSU1" s="0"/>
      <c r="FSV1" s="0"/>
      <c r="FSW1" s="0"/>
      <c r="FSX1" s="0"/>
      <c r="FSY1" s="0"/>
      <c r="FSZ1" s="0"/>
      <c r="FTA1" s="0"/>
      <c r="FTB1" s="0"/>
      <c r="FTC1" s="0"/>
      <c r="FTD1" s="0"/>
      <c r="FTE1" s="0"/>
      <c r="FTF1" s="0"/>
      <c r="FTG1" s="0"/>
      <c r="FTH1" s="0"/>
      <c r="FTI1" s="0"/>
      <c r="FTJ1" s="0"/>
      <c r="FTK1" s="0"/>
      <c r="FTL1" s="0"/>
      <c r="FTM1" s="0"/>
      <c r="FTN1" s="0"/>
      <c r="FTO1" s="0"/>
      <c r="FTP1" s="0"/>
      <c r="FTQ1" s="0"/>
      <c r="FTR1" s="0"/>
      <c r="FTS1" s="0"/>
      <c r="FTT1" s="0"/>
      <c r="FTU1" s="0"/>
      <c r="FTV1" s="0"/>
      <c r="FTW1" s="0"/>
      <c r="FTX1" s="0"/>
      <c r="FTY1" s="0"/>
      <c r="FTZ1" s="0"/>
      <c r="FUA1" s="0"/>
      <c r="FUB1" s="0"/>
      <c r="FUC1" s="0"/>
      <c r="FUD1" s="0"/>
      <c r="FUE1" s="0"/>
      <c r="FUF1" s="0"/>
      <c r="FUG1" s="0"/>
      <c r="FUH1" s="0"/>
      <c r="FUI1" s="0"/>
      <c r="FUJ1" s="0"/>
      <c r="FUK1" s="0"/>
      <c r="FUL1" s="0"/>
      <c r="FUM1" s="0"/>
      <c r="FUN1" s="0"/>
      <c r="FUO1" s="0"/>
      <c r="FUP1" s="0"/>
      <c r="FUQ1" s="0"/>
      <c r="FUR1" s="0"/>
      <c r="FUS1" s="0"/>
      <c r="FUT1" s="0"/>
      <c r="FUU1" s="0"/>
      <c r="FUV1" s="0"/>
      <c r="FUW1" s="0"/>
      <c r="FUX1" s="0"/>
      <c r="FUY1" s="0"/>
      <c r="FUZ1" s="0"/>
      <c r="FVA1" s="0"/>
      <c r="FVB1" s="0"/>
      <c r="FVC1" s="0"/>
      <c r="FVD1" s="0"/>
      <c r="FVE1" s="0"/>
      <c r="FVF1" s="0"/>
      <c r="FVG1" s="0"/>
      <c r="FVH1" s="0"/>
      <c r="FVI1" s="0"/>
      <c r="FVJ1" s="0"/>
      <c r="FVK1" s="0"/>
      <c r="FVL1" s="0"/>
      <c r="FVM1" s="0"/>
      <c r="FVN1" s="0"/>
      <c r="FVO1" s="0"/>
      <c r="FVP1" s="0"/>
      <c r="FVQ1" s="0"/>
      <c r="FVR1" s="0"/>
      <c r="FVS1" s="0"/>
      <c r="FVT1" s="0"/>
      <c r="FVU1" s="0"/>
      <c r="FVV1" s="0"/>
      <c r="FVW1" s="0"/>
      <c r="FVX1" s="0"/>
      <c r="FVY1" s="0"/>
      <c r="FVZ1" s="0"/>
      <c r="FWA1" s="0"/>
      <c r="FWB1" s="0"/>
      <c r="FWC1" s="0"/>
      <c r="FWD1" s="0"/>
      <c r="FWE1" s="0"/>
      <c r="FWF1" s="0"/>
      <c r="FWG1" s="0"/>
      <c r="FWH1" s="0"/>
      <c r="FWI1" s="0"/>
      <c r="FWJ1" s="0"/>
      <c r="FWK1" s="0"/>
      <c r="FWL1" s="0"/>
      <c r="FWM1" s="0"/>
      <c r="FWN1" s="0"/>
      <c r="FWO1" s="0"/>
      <c r="FWP1" s="0"/>
      <c r="FWQ1" s="0"/>
      <c r="FWR1" s="0"/>
      <c r="FWS1" s="0"/>
      <c r="FWT1" s="0"/>
      <c r="FWU1" s="0"/>
      <c r="FWV1" s="0"/>
      <c r="FWW1" s="0"/>
      <c r="FWX1" s="0"/>
      <c r="FWY1" s="0"/>
      <c r="FWZ1" s="0"/>
      <c r="FXA1" s="0"/>
      <c r="FXB1" s="0"/>
      <c r="FXC1" s="0"/>
      <c r="FXD1" s="0"/>
      <c r="FXE1" s="0"/>
      <c r="FXF1" s="0"/>
      <c r="FXG1" s="0"/>
      <c r="FXH1" s="0"/>
      <c r="FXI1" s="0"/>
      <c r="FXJ1" s="0"/>
      <c r="FXK1" s="0"/>
      <c r="FXL1" s="0"/>
      <c r="FXM1" s="0"/>
      <c r="FXN1" s="0"/>
      <c r="FXO1" s="0"/>
      <c r="FXP1" s="0"/>
      <c r="FXQ1" s="0"/>
      <c r="FXR1" s="0"/>
      <c r="FXS1" s="0"/>
      <c r="FXT1" s="0"/>
      <c r="FXU1" s="0"/>
      <c r="FXV1" s="0"/>
      <c r="FXW1" s="0"/>
      <c r="FXX1" s="0"/>
      <c r="FXY1" s="0"/>
      <c r="FXZ1" s="0"/>
      <c r="FYA1" s="0"/>
      <c r="FYB1" s="0"/>
      <c r="FYC1" s="0"/>
      <c r="FYD1" s="0"/>
      <c r="FYE1" s="0"/>
      <c r="FYF1" s="0"/>
      <c r="FYG1" s="0"/>
      <c r="FYH1" s="0"/>
      <c r="FYI1" s="0"/>
      <c r="FYJ1" s="0"/>
      <c r="FYK1" s="0"/>
      <c r="FYL1" s="0"/>
      <c r="FYM1" s="0"/>
      <c r="FYN1" s="0"/>
      <c r="FYO1" s="0"/>
      <c r="FYP1" s="0"/>
      <c r="FYQ1" s="0"/>
      <c r="FYR1" s="0"/>
      <c r="FYS1" s="0"/>
      <c r="FYT1" s="0"/>
      <c r="FYU1" s="0"/>
      <c r="FYV1" s="0"/>
      <c r="FYW1" s="0"/>
      <c r="FYX1" s="0"/>
      <c r="FYY1" s="0"/>
      <c r="FYZ1" s="0"/>
      <c r="FZA1" s="0"/>
      <c r="FZB1" s="0"/>
      <c r="FZC1" s="0"/>
      <c r="FZD1" s="0"/>
      <c r="FZE1" s="0"/>
      <c r="FZF1" s="0"/>
      <c r="FZG1" s="0"/>
      <c r="FZH1" s="0"/>
      <c r="FZI1" s="0"/>
      <c r="FZJ1" s="0"/>
      <c r="FZK1" s="0"/>
      <c r="FZL1" s="0"/>
      <c r="FZM1" s="0"/>
      <c r="FZN1" s="0"/>
      <c r="FZO1" s="0"/>
      <c r="FZP1" s="0"/>
      <c r="FZQ1" s="0"/>
      <c r="FZR1" s="0"/>
      <c r="FZS1" s="0"/>
      <c r="FZT1" s="0"/>
      <c r="FZU1" s="0"/>
      <c r="FZV1" s="0"/>
      <c r="FZW1" s="0"/>
      <c r="FZX1" s="0"/>
      <c r="FZY1" s="0"/>
      <c r="FZZ1" s="0"/>
      <c r="GAA1" s="0"/>
      <c r="GAB1" s="0"/>
      <c r="GAC1" s="0"/>
      <c r="GAD1" s="0"/>
      <c r="GAE1" s="0"/>
      <c r="GAF1" s="0"/>
      <c r="GAG1" s="0"/>
      <c r="GAH1" s="0"/>
      <c r="GAI1" s="0"/>
      <c r="GAJ1" s="0"/>
      <c r="GAK1" s="0"/>
      <c r="GAL1" s="0"/>
      <c r="GAM1" s="0"/>
      <c r="GAN1" s="0"/>
      <c r="GAO1" s="0"/>
      <c r="GAP1" s="0"/>
      <c r="GAQ1" s="0"/>
      <c r="GAR1" s="0"/>
      <c r="GAS1" s="0"/>
      <c r="GAT1" s="0"/>
      <c r="GAU1" s="0"/>
      <c r="GAV1" s="0"/>
      <c r="GAW1" s="0"/>
      <c r="GAX1" s="0"/>
      <c r="GAY1" s="0"/>
      <c r="GAZ1" s="0"/>
      <c r="GBA1" s="0"/>
      <c r="GBB1" s="0"/>
      <c r="GBC1" s="0"/>
      <c r="GBD1" s="0"/>
      <c r="GBE1" s="0"/>
      <c r="GBF1" s="0"/>
      <c r="GBG1" s="0"/>
      <c r="GBH1" s="0"/>
      <c r="GBI1" s="0"/>
      <c r="GBJ1" s="0"/>
      <c r="GBK1" s="0"/>
      <c r="GBL1" s="0"/>
      <c r="GBM1" s="0"/>
      <c r="GBN1" s="0"/>
      <c r="GBO1" s="0"/>
      <c r="GBP1" s="0"/>
      <c r="GBQ1" s="0"/>
      <c r="GBR1" s="0"/>
      <c r="GBS1" s="0"/>
      <c r="GBT1" s="0"/>
      <c r="GBU1" s="0"/>
      <c r="GBV1" s="0"/>
      <c r="GBW1" s="0"/>
      <c r="GBX1" s="0"/>
      <c r="GBY1" s="0"/>
      <c r="GBZ1" s="0"/>
      <c r="GCA1" s="0"/>
      <c r="GCB1" s="0"/>
      <c r="GCC1" s="0"/>
      <c r="GCD1" s="0"/>
      <c r="GCE1" s="0"/>
      <c r="GCF1" s="0"/>
      <c r="GCG1" s="0"/>
      <c r="GCH1" s="0"/>
      <c r="GCI1" s="0"/>
      <c r="GCJ1" s="0"/>
      <c r="GCK1" s="0"/>
      <c r="GCL1" s="0"/>
      <c r="GCM1" s="0"/>
      <c r="GCN1" s="0"/>
      <c r="GCO1" s="0"/>
      <c r="GCP1" s="0"/>
      <c r="GCQ1" s="0"/>
      <c r="GCR1" s="0"/>
      <c r="GCS1" s="0"/>
      <c r="GCT1" s="0"/>
      <c r="GCU1" s="0"/>
      <c r="GCV1" s="0"/>
      <c r="GCW1" s="0"/>
      <c r="GCX1" s="0"/>
      <c r="GCY1" s="0"/>
      <c r="GCZ1" s="0"/>
      <c r="GDA1" s="0"/>
      <c r="GDB1" s="0"/>
      <c r="GDC1" s="0"/>
      <c r="GDD1" s="0"/>
      <c r="GDE1" s="0"/>
      <c r="GDF1" s="0"/>
      <c r="GDG1" s="0"/>
      <c r="GDH1" s="0"/>
      <c r="GDI1" s="0"/>
      <c r="GDJ1" s="0"/>
      <c r="GDK1" s="0"/>
      <c r="GDL1" s="0"/>
      <c r="GDM1" s="0"/>
      <c r="GDN1" s="0"/>
      <c r="GDO1" s="0"/>
      <c r="GDP1" s="0"/>
      <c r="GDQ1" s="0"/>
      <c r="GDR1" s="0"/>
      <c r="GDS1" s="0"/>
      <c r="GDT1" s="0"/>
      <c r="GDU1" s="0"/>
      <c r="GDV1" s="0"/>
      <c r="GDW1" s="0"/>
      <c r="GDX1" s="0"/>
      <c r="GDY1" s="0"/>
      <c r="GDZ1" s="0"/>
      <c r="GEA1" s="0"/>
      <c r="GEB1" s="0"/>
      <c r="GEC1" s="0"/>
      <c r="GED1" s="0"/>
      <c r="GEE1" s="0"/>
      <c r="GEF1" s="0"/>
      <c r="GEG1" s="0"/>
      <c r="GEH1" s="0"/>
      <c r="GEI1" s="0"/>
      <c r="GEJ1" s="0"/>
      <c r="GEK1" s="0"/>
      <c r="GEL1" s="0"/>
      <c r="GEM1" s="0"/>
      <c r="GEN1" s="0"/>
      <c r="GEO1" s="0"/>
      <c r="GEP1" s="0"/>
      <c r="GEQ1" s="0"/>
      <c r="GER1" s="0"/>
      <c r="GES1" s="0"/>
      <c r="GET1" s="0"/>
      <c r="GEU1" s="0"/>
      <c r="GEV1" s="0"/>
      <c r="GEW1" s="0"/>
      <c r="GEX1" s="0"/>
      <c r="GEY1" s="0"/>
      <c r="GEZ1" s="0"/>
      <c r="GFA1" s="0"/>
      <c r="GFB1" s="0"/>
      <c r="GFC1" s="0"/>
      <c r="GFD1" s="0"/>
      <c r="GFE1" s="0"/>
      <c r="GFF1" s="0"/>
      <c r="GFG1" s="0"/>
      <c r="GFH1" s="0"/>
      <c r="GFI1" s="0"/>
      <c r="GFJ1" s="0"/>
      <c r="GFK1" s="0"/>
      <c r="GFL1" s="0"/>
      <c r="GFM1" s="0"/>
      <c r="GFN1" s="0"/>
      <c r="GFO1" s="0"/>
      <c r="GFP1" s="0"/>
      <c r="GFQ1" s="0"/>
      <c r="GFR1" s="0"/>
      <c r="GFS1" s="0"/>
      <c r="GFT1" s="0"/>
      <c r="GFU1" s="0"/>
      <c r="GFV1" s="0"/>
      <c r="GFW1" s="0"/>
      <c r="GFX1" s="0"/>
      <c r="GFY1" s="0"/>
      <c r="GFZ1" s="0"/>
      <c r="GGA1" s="0"/>
      <c r="GGB1" s="0"/>
      <c r="GGC1" s="0"/>
      <c r="GGD1" s="0"/>
      <c r="GGE1" s="0"/>
      <c r="GGF1" s="0"/>
      <c r="GGG1" s="0"/>
      <c r="GGH1" s="0"/>
      <c r="GGI1" s="0"/>
      <c r="GGJ1" s="0"/>
      <c r="GGK1" s="0"/>
      <c r="GGL1" s="0"/>
      <c r="GGM1" s="0"/>
      <c r="GGN1" s="0"/>
      <c r="GGO1" s="0"/>
      <c r="GGP1" s="0"/>
      <c r="GGQ1" s="0"/>
      <c r="GGR1" s="0"/>
      <c r="GGS1" s="0"/>
      <c r="GGT1" s="0"/>
      <c r="GGU1" s="0"/>
      <c r="GGV1" s="0"/>
      <c r="GGW1" s="0"/>
      <c r="GGX1" s="0"/>
      <c r="GGY1" s="0"/>
      <c r="GGZ1" s="0"/>
      <c r="GHA1" s="0"/>
      <c r="GHB1" s="0"/>
      <c r="GHC1" s="0"/>
      <c r="GHD1" s="0"/>
      <c r="GHE1" s="0"/>
      <c r="GHF1" s="0"/>
      <c r="GHG1" s="0"/>
      <c r="GHH1" s="0"/>
      <c r="GHI1" s="0"/>
      <c r="GHJ1" s="0"/>
      <c r="GHK1" s="0"/>
      <c r="GHL1" s="0"/>
      <c r="GHM1" s="0"/>
      <c r="GHN1" s="0"/>
      <c r="GHO1" s="0"/>
      <c r="GHP1" s="0"/>
      <c r="GHQ1" s="0"/>
      <c r="GHR1" s="0"/>
      <c r="GHS1" s="0"/>
      <c r="GHT1" s="0"/>
      <c r="GHU1" s="0"/>
      <c r="GHV1" s="0"/>
      <c r="GHW1" s="0"/>
      <c r="GHX1" s="0"/>
      <c r="GHY1" s="0"/>
      <c r="GHZ1" s="0"/>
      <c r="GIA1" s="0"/>
      <c r="GIB1" s="0"/>
      <c r="GIC1" s="0"/>
      <c r="GID1" s="0"/>
      <c r="GIE1" s="0"/>
      <c r="GIF1" s="0"/>
      <c r="GIG1" s="0"/>
      <c r="GIH1" s="0"/>
      <c r="GII1" s="0"/>
      <c r="GIJ1" s="0"/>
      <c r="GIK1" s="0"/>
      <c r="GIL1" s="0"/>
      <c r="GIM1" s="0"/>
      <c r="GIN1" s="0"/>
      <c r="GIO1" s="0"/>
      <c r="GIP1" s="0"/>
      <c r="GIQ1" s="0"/>
      <c r="GIR1" s="0"/>
      <c r="GIS1" s="0"/>
      <c r="GIT1" s="0"/>
      <c r="GIU1" s="0"/>
      <c r="GIV1" s="0"/>
      <c r="GIW1" s="0"/>
      <c r="GIX1" s="0"/>
      <c r="GIY1" s="0"/>
      <c r="GIZ1" s="0"/>
      <c r="GJA1" s="0"/>
      <c r="GJB1" s="0"/>
      <c r="GJC1" s="0"/>
      <c r="GJD1" s="0"/>
      <c r="GJE1" s="0"/>
      <c r="GJF1" s="0"/>
      <c r="GJG1" s="0"/>
      <c r="GJH1" s="0"/>
      <c r="GJI1" s="0"/>
      <c r="GJJ1" s="0"/>
      <c r="GJK1" s="0"/>
      <c r="GJL1" s="0"/>
      <c r="GJM1" s="0"/>
      <c r="GJN1" s="0"/>
      <c r="GJO1" s="0"/>
      <c r="GJP1" s="0"/>
      <c r="GJQ1" s="0"/>
      <c r="GJR1" s="0"/>
      <c r="GJS1" s="0"/>
      <c r="GJT1" s="0"/>
      <c r="GJU1" s="0"/>
      <c r="GJV1" s="0"/>
      <c r="GJW1" s="0"/>
      <c r="GJX1" s="0"/>
      <c r="GJY1" s="0"/>
      <c r="GJZ1" s="0"/>
      <c r="GKA1" s="0"/>
      <c r="GKB1" s="0"/>
      <c r="GKC1" s="0"/>
      <c r="GKD1" s="0"/>
      <c r="GKE1" s="0"/>
      <c r="GKF1" s="0"/>
      <c r="GKG1" s="0"/>
      <c r="GKH1" s="0"/>
      <c r="GKI1" s="0"/>
      <c r="GKJ1" s="0"/>
      <c r="GKK1" s="0"/>
      <c r="GKL1" s="0"/>
      <c r="GKM1" s="0"/>
      <c r="GKN1" s="0"/>
      <c r="GKO1" s="0"/>
      <c r="GKP1" s="0"/>
      <c r="GKQ1" s="0"/>
      <c r="GKR1" s="0"/>
      <c r="GKS1" s="0"/>
      <c r="GKT1" s="0"/>
      <c r="GKU1" s="0"/>
      <c r="GKV1" s="0"/>
      <c r="GKW1" s="0"/>
      <c r="GKX1" s="0"/>
      <c r="GKY1" s="0"/>
      <c r="GKZ1" s="0"/>
      <c r="GLA1" s="0"/>
      <c r="GLB1" s="0"/>
      <c r="GLC1" s="0"/>
      <c r="GLD1" s="0"/>
      <c r="GLE1" s="0"/>
      <c r="GLF1" s="0"/>
      <c r="GLG1" s="0"/>
      <c r="GLH1" s="0"/>
      <c r="GLI1" s="0"/>
      <c r="GLJ1" s="0"/>
      <c r="GLK1" s="0"/>
      <c r="GLL1" s="0"/>
      <c r="GLM1" s="0"/>
      <c r="GLN1" s="0"/>
      <c r="GLO1" s="0"/>
      <c r="GLP1" s="0"/>
      <c r="GLQ1" s="0"/>
      <c r="GLR1" s="0"/>
      <c r="GLS1" s="0"/>
      <c r="GLT1" s="0"/>
      <c r="GLU1" s="0"/>
      <c r="GLV1" s="0"/>
      <c r="GLW1" s="0"/>
      <c r="GLX1" s="0"/>
      <c r="GLY1" s="0"/>
      <c r="GLZ1" s="0"/>
      <c r="GMA1" s="0"/>
      <c r="GMB1" s="0"/>
      <c r="GMC1" s="0"/>
      <c r="GMD1" s="0"/>
      <c r="GME1" s="0"/>
      <c r="GMF1" s="0"/>
      <c r="GMG1" s="0"/>
      <c r="GMH1" s="0"/>
      <c r="GMI1" s="0"/>
      <c r="GMJ1" s="0"/>
      <c r="GMK1" s="0"/>
      <c r="GML1" s="0"/>
      <c r="GMM1" s="0"/>
      <c r="GMN1" s="0"/>
      <c r="GMO1" s="0"/>
      <c r="GMP1" s="0"/>
      <c r="GMQ1" s="0"/>
      <c r="GMR1" s="0"/>
      <c r="GMS1" s="0"/>
      <c r="GMT1" s="0"/>
      <c r="GMU1" s="0"/>
      <c r="GMV1" s="0"/>
      <c r="GMW1" s="0"/>
      <c r="GMX1" s="0"/>
      <c r="GMY1" s="0"/>
      <c r="GMZ1" s="0"/>
      <c r="GNA1" s="0"/>
      <c r="GNB1" s="0"/>
      <c r="GNC1" s="0"/>
      <c r="GND1" s="0"/>
      <c r="GNE1" s="0"/>
      <c r="GNF1" s="0"/>
      <c r="GNG1" s="0"/>
      <c r="GNH1" s="0"/>
      <c r="GNI1" s="0"/>
      <c r="GNJ1" s="0"/>
      <c r="GNK1" s="0"/>
      <c r="GNL1" s="0"/>
      <c r="GNM1" s="0"/>
      <c r="GNN1" s="0"/>
      <c r="GNO1" s="0"/>
      <c r="GNP1" s="0"/>
      <c r="GNQ1" s="0"/>
      <c r="GNR1" s="0"/>
      <c r="GNS1" s="0"/>
      <c r="GNT1" s="0"/>
      <c r="GNU1" s="0"/>
      <c r="GNV1" s="0"/>
      <c r="GNW1" s="0"/>
      <c r="GNX1" s="0"/>
      <c r="GNY1" s="0"/>
      <c r="GNZ1" s="0"/>
      <c r="GOA1" s="0"/>
      <c r="GOB1" s="0"/>
      <c r="GOC1" s="0"/>
      <c r="GOD1" s="0"/>
      <c r="GOE1" s="0"/>
      <c r="GOF1" s="0"/>
      <c r="GOG1" s="0"/>
      <c r="GOH1" s="0"/>
      <c r="GOI1" s="0"/>
      <c r="GOJ1" s="0"/>
      <c r="GOK1" s="0"/>
      <c r="GOL1" s="0"/>
      <c r="GOM1" s="0"/>
      <c r="GON1" s="0"/>
      <c r="GOO1" s="0"/>
      <c r="GOP1" s="0"/>
      <c r="GOQ1" s="0"/>
      <c r="GOR1" s="0"/>
      <c r="GOS1" s="0"/>
      <c r="GOT1" s="0"/>
      <c r="GOU1" s="0"/>
      <c r="GOV1" s="0"/>
      <c r="GOW1" s="0"/>
      <c r="GOX1" s="0"/>
      <c r="GOY1" s="0"/>
      <c r="GOZ1" s="0"/>
      <c r="GPA1" s="0"/>
      <c r="GPB1" s="0"/>
      <c r="GPC1" s="0"/>
      <c r="GPD1" s="0"/>
      <c r="GPE1" s="0"/>
      <c r="GPF1" s="0"/>
      <c r="GPG1" s="0"/>
      <c r="GPH1" s="0"/>
      <c r="GPI1" s="0"/>
      <c r="GPJ1" s="0"/>
      <c r="GPK1" s="0"/>
      <c r="GPL1" s="0"/>
      <c r="GPM1" s="0"/>
      <c r="GPN1" s="0"/>
      <c r="GPO1" s="0"/>
      <c r="GPP1" s="0"/>
      <c r="GPQ1" s="0"/>
      <c r="GPR1" s="0"/>
      <c r="GPS1" s="0"/>
      <c r="GPT1" s="0"/>
      <c r="GPU1" s="0"/>
      <c r="GPV1" s="0"/>
      <c r="GPW1" s="0"/>
      <c r="GPX1" s="0"/>
      <c r="GPY1" s="0"/>
      <c r="GPZ1" s="0"/>
      <c r="GQA1" s="0"/>
      <c r="GQB1" s="0"/>
      <c r="GQC1" s="0"/>
      <c r="GQD1" s="0"/>
      <c r="GQE1" s="0"/>
      <c r="GQF1" s="0"/>
      <c r="GQG1" s="0"/>
      <c r="GQH1" s="0"/>
      <c r="GQI1" s="0"/>
      <c r="GQJ1" s="0"/>
      <c r="GQK1" s="0"/>
      <c r="GQL1" s="0"/>
      <c r="GQM1" s="0"/>
      <c r="GQN1" s="0"/>
      <c r="GQO1" s="0"/>
      <c r="GQP1" s="0"/>
      <c r="GQQ1" s="0"/>
      <c r="GQR1" s="0"/>
      <c r="GQS1" s="0"/>
      <c r="GQT1" s="0"/>
      <c r="GQU1" s="0"/>
      <c r="GQV1" s="0"/>
      <c r="GQW1" s="0"/>
      <c r="GQX1" s="0"/>
      <c r="GQY1" s="0"/>
      <c r="GQZ1" s="0"/>
      <c r="GRA1" s="0"/>
      <c r="GRB1" s="0"/>
      <c r="GRC1" s="0"/>
      <c r="GRD1" s="0"/>
      <c r="GRE1" s="0"/>
      <c r="GRF1" s="0"/>
      <c r="GRG1" s="0"/>
      <c r="GRH1" s="0"/>
      <c r="GRI1" s="0"/>
      <c r="GRJ1" s="0"/>
      <c r="GRK1" s="0"/>
      <c r="GRL1" s="0"/>
      <c r="GRM1" s="0"/>
      <c r="GRN1" s="0"/>
      <c r="GRO1" s="0"/>
      <c r="GRP1" s="0"/>
      <c r="GRQ1" s="0"/>
      <c r="GRR1" s="0"/>
      <c r="GRS1" s="0"/>
      <c r="GRT1" s="0"/>
      <c r="GRU1" s="0"/>
      <c r="GRV1" s="0"/>
      <c r="GRW1" s="0"/>
      <c r="GRX1" s="0"/>
      <c r="GRY1" s="0"/>
      <c r="GRZ1" s="0"/>
      <c r="GSA1" s="0"/>
      <c r="GSB1" s="0"/>
      <c r="GSC1" s="0"/>
      <c r="GSD1" s="0"/>
      <c r="GSE1" s="0"/>
      <c r="GSF1" s="0"/>
      <c r="GSG1" s="0"/>
      <c r="GSH1" s="0"/>
      <c r="GSI1" s="0"/>
      <c r="GSJ1" s="0"/>
      <c r="GSK1" s="0"/>
      <c r="GSL1" s="0"/>
      <c r="GSM1" s="0"/>
      <c r="GSN1" s="0"/>
      <c r="GSO1" s="0"/>
      <c r="GSP1" s="0"/>
      <c r="GSQ1" s="0"/>
      <c r="GSR1" s="0"/>
      <c r="GSS1" s="0"/>
      <c r="GST1" s="0"/>
      <c r="GSU1" s="0"/>
      <c r="GSV1" s="0"/>
      <c r="GSW1" s="0"/>
      <c r="GSX1" s="0"/>
      <c r="GSY1" s="0"/>
      <c r="GSZ1" s="0"/>
      <c r="GTA1" s="0"/>
      <c r="GTB1" s="0"/>
      <c r="GTC1" s="0"/>
      <c r="GTD1" s="0"/>
      <c r="GTE1" s="0"/>
      <c r="GTF1" s="0"/>
      <c r="GTG1" s="0"/>
      <c r="GTH1" s="0"/>
      <c r="GTI1" s="0"/>
      <c r="GTJ1" s="0"/>
      <c r="GTK1" s="0"/>
      <c r="GTL1" s="0"/>
      <c r="GTM1" s="0"/>
      <c r="GTN1" s="0"/>
      <c r="GTO1" s="0"/>
      <c r="GTP1" s="0"/>
      <c r="GTQ1" s="0"/>
      <c r="GTR1" s="0"/>
      <c r="GTS1" s="0"/>
      <c r="GTT1" s="0"/>
      <c r="GTU1" s="0"/>
      <c r="GTV1" s="0"/>
      <c r="GTW1" s="0"/>
      <c r="GTX1" s="0"/>
      <c r="GTY1" s="0"/>
      <c r="GTZ1" s="0"/>
      <c r="GUA1" s="0"/>
      <c r="GUB1" s="0"/>
      <c r="GUC1" s="0"/>
      <c r="GUD1" s="0"/>
      <c r="GUE1" s="0"/>
      <c r="GUF1" s="0"/>
      <c r="GUG1" s="0"/>
      <c r="GUH1" s="0"/>
      <c r="GUI1" s="0"/>
      <c r="GUJ1" s="0"/>
      <c r="GUK1" s="0"/>
      <c r="GUL1" s="0"/>
      <c r="GUM1" s="0"/>
      <c r="GUN1" s="0"/>
      <c r="GUO1" s="0"/>
      <c r="GUP1" s="0"/>
      <c r="GUQ1" s="0"/>
      <c r="GUR1" s="0"/>
      <c r="GUS1" s="0"/>
      <c r="GUT1" s="0"/>
      <c r="GUU1" s="0"/>
      <c r="GUV1" s="0"/>
      <c r="GUW1" s="0"/>
      <c r="GUX1" s="0"/>
      <c r="GUY1" s="0"/>
      <c r="GUZ1" s="0"/>
      <c r="GVA1" s="0"/>
      <c r="GVB1" s="0"/>
      <c r="GVC1" s="0"/>
      <c r="GVD1" s="0"/>
      <c r="GVE1" s="0"/>
      <c r="GVF1" s="0"/>
      <c r="GVG1" s="0"/>
      <c r="GVH1" s="0"/>
      <c r="GVI1" s="0"/>
      <c r="GVJ1" s="0"/>
      <c r="GVK1" s="0"/>
      <c r="GVL1" s="0"/>
      <c r="GVM1" s="0"/>
      <c r="GVN1" s="0"/>
      <c r="GVO1" s="0"/>
      <c r="GVP1" s="0"/>
      <c r="GVQ1" s="0"/>
      <c r="GVR1" s="0"/>
      <c r="GVS1" s="0"/>
      <c r="GVT1" s="0"/>
      <c r="GVU1" s="0"/>
      <c r="GVV1" s="0"/>
      <c r="GVW1" s="0"/>
      <c r="GVX1" s="0"/>
      <c r="GVY1" s="0"/>
      <c r="GVZ1" s="0"/>
      <c r="GWA1" s="0"/>
      <c r="GWB1" s="0"/>
      <c r="GWC1" s="0"/>
      <c r="GWD1" s="0"/>
      <c r="GWE1" s="0"/>
      <c r="GWF1" s="0"/>
      <c r="GWG1" s="0"/>
      <c r="GWH1" s="0"/>
      <c r="GWI1" s="0"/>
      <c r="GWJ1" s="0"/>
      <c r="GWK1" s="0"/>
      <c r="GWL1" s="0"/>
      <c r="GWM1" s="0"/>
      <c r="GWN1" s="0"/>
      <c r="GWO1" s="0"/>
      <c r="GWP1" s="0"/>
      <c r="GWQ1" s="0"/>
      <c r="GWR1" s="0"/>
      <c r="GWS1" s="0"/>
      <c r="GWT1" s="0"/>
      <c r="GWU1" s="0"/>
      <c r="GWV1" s="0"/>
      <c r="GWW1" s="0"/>
      <c r="GWX1" s="0"/>
      <c r="GWY1" s="0"/>
      <c r="GWZ1" s="0"/>
      <c r="GXA1" s="0"/>
      <c r="GXB1" s="0"/>
      <c r="GXC1" s="0"/>
      <c r="GXD1" s="0"/>
      <c r="GXE1" s="0"/>
      <c r="GXF1" s="0"/>
      <c r="GXG1" s="0"/>
      <c r="GXH1" s="0"/>
      <c r="GXI1" s="0"/>
      <c r="GXJ1" s="0"/>
      <c r="GXK1" s="0"/>
      <c r="GXL1" s="0"/>
      <c r="GXM1" s="0"/>
      <c r="GXN1" s="0"/>
      <c r="GXO1" s="0"/>
      <c r="GXP1" s="0"/>
      <c r="GXQ1" s="0"/>
      <c r="GXR1" s="0"/>
      <c r="GXS1" s="0"/>
      <c r="GXT1" s="0"/>
      <c r="GXU1" s="0"/>
      <c r="GXV1" s="0"/>
      <c r="GXW1" s="0"/>
      <c r="GXX1" s="0"/>
      <c r="GXY1" s="0"/>
      <c r="GXZ1" s="0"/>
      <c r="GYA1" s="0"/>
      <c r="GYB1" s="0"/>
      <c r="GYC1" s="0"/>
      <c r="GYD1" s="0"/>
      <c r="GYE1" s="0"/>
      <c r="GYF1" s="0"/>
      <c r="GYG1" s="0"/>
      <c r="GYH1" s="0"/>
      <c r="GYI1" s="0"/>
      <c r="GYJ1" s="0"/>
      <c r="GYK1" s="0"/>
      <c r="GYL1" s="0"/>
      <c r="GYM1" s="0"/>
      <c r="GYN1" s="0"/>
      <c r="GYO1" s="0"/>
      <c r="GYP1" s="0"/>
      <c r="GYQ1" s="0"/>
      <c r="GYR1" s="0"/>
      <c r="GYS1" s="0"/>
      <c r="GYT1" s="0"/>
      <c r="GYU1" s="0"/>
      <c r="GYV1" s="0"/>
      <c r="GYW1" s="0"/>
      <c r="GYX1" s="0"/>
      <c r="GYY1" s="0"/>
      <c r="GYZ1" s="0"/>
      <c r="GZA1" s="0"/>
      <c r="GZB1" s="0"/>
      <c r="GZC1" s="0"/>
      <c r="GZD1" s="0"/>
      <c r="GZE1" s="0"/>
      <c r="GZF1" s="0"/>
      <c r="GZG1" s="0"/>
      <c r="GZH1" s="0"/>
      <c r="GZI1" s="0"/>
      <c r="GZJ1" s="0"/>
      <c r="GZK1" s="0"/>
      <c r="GZL1" s="0"/>
      <c r="GZM1" s="0"/>
      <c r="GZN1" s="0"/>
      <c r="GZO1" s="0"/>
      <c r="GZP1" s="0"/>
      <c r="GZQ1" s="0"/>
      <c r="GZR1" s="0"/>
      <c r="GZS1" s="0"/>
      <c r="GZT1" s="0"/>
      <c r="GZU1" s="0"/>
      <c r="GZV1" s="0"/>
      <c r="GZW1" s="0"/>
      <c r="GZX1" s="0"/>
      <c r="GZY1" s="0"/>
      <c r="GZZ1" s="0"/>
      <c r="HAA1" s="0"/>
      <c r="HAB1" s="0"/>
      <c r="HAC1" s="0"/>
      <c r="HAD1" s="0"/>
      <c r="HAE1" s="0"/>
      <c r="HAF1" s="0"/>
      <c r="HAG1" s="0"/>
      <c r="HAH1" s="0"/>
      <c r="HAI1" s="0"/>
      <c r="HAJ1" s="0"/>
      <c r="HAK1" s="0"/>
      <c r="HAL1" s="0"/>
      <c r="HAM1" s="0"/>
      <c r="HAN1" s="0"/>
      <c r="HAO1" s="0"/>
      <c r="HAP1" s="0"/>
      <c r="HAQ1" s="0"/>
      <c r="HAR1" s="0"/>
      <c r="HAS1" s="0"/>
      <c r="HAT1" s="0"/>
      <c r="HAU1" s="0"/>
      <c r="HAV1" s="0"/>
      <c r="HAW1" s="0"/>
      <c r="HAX1" s="0"/>
      <c r="HAY1" s="0"/>
      <c r="HAZ1" s="0"/>
      <c r="HBA1" s="0"/>
      <c r="HBB1" s="0"/>
      <c r="HBC1" s="0"/>
      <c r="HBD1" s="0"/>
      <c r="HBE1" s="0"/>
      <c r="HBF1" s="0"/>
      <c r="HBG1" s="0"/>
      <c r="HBH1" s="0"/>
      <c r="HBI1" s="0"/>
      <c r="HBJ1" s="0"/>
      <c r="HBK1" s="0"/>
      <c r="HBL1" s="0"/>
      <c r="HBM1" s="0"/>
      <c r="HBN1" s="0"/>
      <c r="HBO1" s="0"/>
      <c r="HBP1" s="0"/>
      <c r="HBQ1" s="0"/>
      <c r="HBR1" s="0"/>
      <c r="HBS1" s="0"/>
      <c r="HBT1" s="0"/>
      <c r="HBU1" s="0"/>
      <c r="HBV1" s="0"/>
      <c r="HBW1" s="0"/>
      <c r="HBX1" s="0"/>
      <c r="HBY1" s="0"/>
      <c r="HBZ1" s="0"/>
      <c r="HCA1" s="0"/>
      <c r="HCB1" s="0"/>
      <c r="HCC1" s="0"/>
      <c r="HCD1" s="0"/>
      <c r="HCE1" s="0"/>
      <c r="HCF1" s="0"/>
      <c r="HCG1" s="0"/>
      <c r="HCH1" s="0"/>
      <c r="HCI1" s="0"/>
      <c r="HCJ1" s="0"/>
      <c r="HCK1" s="0"/>
      <c r="HCL1" s="0"/>
      <c r="HCM1" s="0"/>
      <c r="HCN1" s="0"/>
      <c r="HCO1" s="0"/>
      <c r="HCP1" s="0"/>
      <c r="HCQ1" s="0"/>
      <c r="HCR1" s="0"/>
      <c r="HCS1" s="0"/>
      <c r="HCT1" s="0"/>
      <c r="HCU1" s="0"/>
      <c r="HCV1" s="0"/>
      <c r="HCW1" s="0"/>
      <c r="HCX1" s="0"/>
      <c r="HCY1" s="0"/>
      <c r="HCZ1" s="0"/>
      <c r="HDA1" s="0"/>
      <c r="HDB1" s="0"/>
      <c r="HDC1" s="0"/>
      <c r="HDD1" s="0"/>
      <c r="HDE1" s="0"/>
      <c r="HDF1" s="0"/>
      <c r="HDG1" s="0"/>
      <c r="HDH1" s="0"/>
      <c r="HDI1" s="0"/>
      <c r="HDJ1" s="0"/>
      <c r="HDK1" s="0"/>
      <c r="HDL1" s="0"/>
      <c r="HDM1" s="0"/>
      <c r="HDN1" s="0"/>
      <c r="HDO1" s="0"/>
      <c r="HDP1" s="0"/>
      <c r="HDQ1" s="0"/>
      <c r="HDR1" s="0"/>
      <c r="HDS1" s="0"/>
      <c r="HDT1" s="0"/>
      <c r="HDU1" s="0"/>
      <c r="HDV1" s="0"/>
      <c r="HDW1" s="0"/>
      <c r="HDX1" s="0"/>
      <c r="HDY1" s="0"/>
      <c r="HDZ1" s="0"/>
      <c r="HEA1" s="0"/>
      <c r="HEB1" s="0"/>
      <c r="HEC1" s="0"/>
      <c r="HED1" s="0"/>
      <c r="HEE1" s="0"/>
      <c r="HEF1" s="0"/>
      <c r="HEG1" s="0"/>
      <c r="HEH1" s="0"/>
      <c r="HEI1" s="0"/>
      <c r="HEJ1" s="0"/>
      <c r="HEK1" s="0"/>
      <c r="HEL1" s="0"/>
      <c r="HEM1" s="0"/>
      <c r="HEN1" s="0"/>
      <c r="HEO1" s="0"/>
      <c r="HEP1" s="0"/>
      <c r="HEQ1" s="0"/>
      <c r="HER1" s="0"/>
      <c r="HES1" s="0"/>
      <c r="HET1" s="0"/>
      <c r="HEU1" s="0"/>
      <c r="HEV1" s="0"/>
      <c r="HEW1" s="0"/>
      <c r="HEX1" s="0"/>
      <c r="HEY1" s="0"/>
      <c r="HEZ1" s="0"/>
      <c r="HFA1" s="0"/>
      <c r="HFB1" s="0"/>
      <c r="HFC1" s="0"/>
      <c r="HFD1" s="0"/>
      <c r="HFE1" s="0"/>
      <c r="HFF1" s="0"/>
      <c r="HFG1" s="0"/>
      <c r="HFH1" s="0"/>
      <c r="HFI1" s="0"/>
      <c r="HFJ1" s="0"/>
      <c r="HFK1" s="0"/>
      <c r="HFL1" s="0"/>
      <c r="HFM1" s="0"/>
      <c r="HFN1" s="0"/>
      <c r="HFO1" s="0"/>
      <c r="HFP1" s="0"/>
      <c r="HFQ1" s="0"/>
      <c r="HFR1" s="0"/>
      <c r="HFS1" s="0"/>
      <c r="HFT1" s="0"/>
      <c r="HFU1" s="0"/>
      <c r="HFV1" s="0"/>
      <c r="HFW1" s="0"/>
      <c r="HFX1" s="0"/>
      <c r="HFY1" s="0"/>
      <c r="HFZ1" s="0"/>
      <c r="HGA1" s="0"/>
      <c r="HGB1" s="0"/>
      <c r="HGC1" s="0"/>
      <c r="HGD1" s="0"/>
      <c r="HGE1" s="0"/>
      <c r="HGF1" s="0"/>
      <c r="HGG1" s="0"/>
      <c r="HGH1" s="0"/>
      <c r="HGI1" s="0"/>
      <c r="HGJ1" s="0"/>
      <c r="HGK1" s="0"/>
      <c r="HGL1" s="0"/>
      <c r="HGM1" s="0"/>
      <c r="HGN1" s="0"/>
      <c r="HGO1" s="0"/>
      <c r="HGP1" s="0"/>
      <c r="HGQ1" s="0"/>
      <c r="HGR1" s="0"/>
      <c r="HGS1" s="0"/>
      <c r="HGT1" s="0"/>
      <c r="HGU1" s="0"/>
      <c r="HGV1" s="0"/>
      <c r="HGW1" s="0"/>
      <c r="HGX1" s="0"/>
      <c r="HGY1" s="0"/>
      <c r="HGZ1" s="0"/>
      <c r="HHA1" s="0"/>
      <c r="HHB1" s="0"/>
      <c r="HHC1" s="0"/>
      <c r="HHD1" s="0"/>
      <c r="HHE1" s="0"/>
      <c r="HHF1" s="0"/>
      <c r="HHG1" s="0"/>
      <c r="HHH1" s="0"/>
      <c r="HHI1" s="0"/>
      <c r="HHJ1" s="0"/>
      <c r="HHK1" s="0"/>
      <c r="HHL1" s="0"/>
      <c r="HHM1" s="0"/>
      <c r="HHN1" s="0"/>
      <c r="HHO1" s="0"/>
      <c r="HHP1" s="0"/>
      <c r="HHQ1" s="0"/>
      <c r="HHR1" s="0"/>
      <c r="HHS1" s="0"/>
      <c r="HHT1" s="0"/>
      <c r="HHU1" s="0"/>
      <c r="HHV1" s="0"/>
      <c r="HHW1" s="0"/>
      <c r="HHX1" s="0"/>
      <c r="HHY1" s="0"/>
      <c r="HHZ1" s="0"/>
      <c r="HIA1" s="0"/>
      <c r="HIB1" s="0"/>
      <c r="HIC1" s="0"/>
      <c r="HID1" s="0"/>
      <c r="HIE1" s="0"/>
      <c r="HIF1" s="0"/>
      <c r="HIG1" s="0"/>
      <c r="HIH1" s="0"/>
      <c r="HII1" s="0"/>
      <c r="HIJ1" s="0"/>
      <c r="HIK1" s="0"/>
      <c r="HIL1" s="0"/>
      <c r="HIM1" s="0"/>
      <c r="HIN1" s="0"/>
      <c r="HIO1" s="0"/>
      <c r="HIP1" s="0"/>
      <c r="HIQ1" s="0"/>
      <c r="HIR1" s="0"/>
      <c r="HIS1" s="0"/>
      <c r="HIT1" s="0"/>
      <c r="HIU1" s="0"/>
      <c r="HIV1" s="0"/>
      <c r="HIW1" s="0"/>
      <c r="HIX1" s="0"/>
      <c r="HIY1" s="0"/>
      <c r="HIZ1" s="0"/>
      <c r="HJA1" s="0"/>
      <c r="HJB1" s="0"/>
      <c r="HJC1" s="0"/>
      <c r="HJD1" s="0"/>
      <c r="HJE1" s="0"/>
      <c r="HJF1" s="0"/>
      <c r="HJG1" s="0"/>
      <c r="HJH1" s="0"/>
      <c r="HJI1" s="0"/>
      <c r="HJJ1" s="0"/>
      <c r="HJK1" s="0"/>
      <c r="HJL1" s="0"/>
      <c r="HJM1" s="0"/>
      <c r="HJN1" s="0"/>
      <c r="HJO1" s="0"/>
      <c r="HJP1" s="0"/>
      <c r="HJQ1" s="0"/>
      <c r="HJR1" s="0"/>
      <c r="HJS1" s="0"/>
      <c r="HJT1" s="0"/>
      <c r="HJU1" s="0"/>
      <c r="HJV1" s="0"/>
      <c r="HJW1" s="0"/>
      <c r="HJX1" s="0"/>
      <c r="HJY1" s="0"/>
      <c r="HJZ1" s="0"/>
      <c r="HKA1" s="0"/>
      <c r="HKB1" s="0"/>
      <c r="HKC1" s="0"/>
      <c r="HKD1" s="0"/>
      <c r="HKE1" s="0"/>
      <c r="HKF1" s="0"/>
      <c r="HKG1" s="0"/>
      <c r="HKH1" s="0"/>
      <c r="HKI1" s="0"/>
      <c r="HKJ1" s="0"/>
      <c r="HKK1" s="0"/>
      <c r="HKL1" s="0"/>
      <c r="HKM1" s="0"/>
      <c r="HKN1" s="0"/>
      <c r="HKO1" s="0"/>
      <c r="HKP1" s="0"/>
      <c r="HKQ1" s="0"/>
      <c r="HKR1" s="0"/>
      <c r="HKS1" s="0"/>
      <c r="HKT1" s="0"/>
      <c r="HKU1" s="0"/>
      <c r="HKV1" s="0"/>
      <c r="HKW1" s="0"/>
      <c r="HKX1" s="0"/>
      <c r="HKY1" s="0"/>
      <c r="HKZ1" s="0"/>
      <c r="HLA1" s="0"/>
      <c r="HLB1" s="0"/>
      <c r="HLC1" s="0"/>
      <c r="HLD1" s="0"/>
      <c r="HLE1" s="0"/>
      <c r="HLF1" s="0"/>
      <c r="HLG1" s="0"/>
      <c r="HLH1" s="0"/>
      <c r="HLI1" s="0"/>
      <c r="HLJ1" s="0"/>
      <c r="HLK1" s="0"/>
      <c r="HLL1" s="0"/>
      <c r="HLM1" s="0"/>
      <c r="HLN1" s="0"/>
      <c r="HLO1" s="0"/>
      <c r="HLP1" s="0"/>
      <c r="HLQ1" s="0"/>
      <c r="HLR1" s="0"/>
      <c r="HLS1" s="0"/>
      <c r="HLT1" s="0"/>
      <c r="HLU1" s="0"/>
      <c r="HLV1" s="0"/>
      <c r="HLW1" s="0"/>
      <c r="HLX1" s="0"/>
      <c r="HLY1" s="0"/>
      <c r="HLZ1" s="0"/>
      <c r="HMA1" s="0"/>
      <c r="HMB1" s="0"/>
      <c r="HMC1" s="0"/>
      <c r="HMD1" s="0"/>
      <c r="HME1" s="0"/>
      <c r="HMF1" s="0"/>
      <c r="HMG1" s="0"/>
      <c r="HMH1" s="0"/>
      <c r="HMI1" s="0"/>
      <c r="HMJ1" s="0"/>
      <c r="HMK1" s="0"/>
      <c r="HML1" s="0"/>
      <c r="HMM1" s="0"/>
      <c r="HMN1" s="0"/>
      <c r="HMO1" s="0"/>
      <c r="HMP1" s="0"/>
      <c r="HMQ1" s="0"/>
      <c r="HMR1" s="0"/>
      <c r="HMS1" s="0"/>
      <c r="HMT1" s="0"/>
      <c r="HMU1" s="0"/>
      <c r="HMV1" s="0"/>
      <c r="HMW1" s="0"/>
      <c r="HMX1" s="0"/>
      <c r="HMY1" s="0"/>
      <c r="HMZ1" s="0"/>
      <c r="HNA1" s="0"/>
      <c r="HNB1" s="0"/>
      <c r="HNC1" s="0"/>
      <c r="HND1" s="0"/>
      <c r="HNE1" s="0"/>
      <c r="HNF1" s="0"/>
      <c r="HNG1" s="0"/>
      <c r="HNH1" s="0"/>
      <c r="HNI1" s="0"/>
      <c r="HNJ1" s="0"/>
      <c r="HNK1" s="0"/>
      <c r="HNL1" s="0"/>
      <c r="HNM1" s="0"/>
      <c r="HNN1" s="0"/>
      <c r="HNO1" s="0"/>
      <c r="HNP1" s="0"/>
      <c r="HNQ1" s="0"/>
      <c r="HNR1" s="0"/>
      <c r="HNS1" s="0"/>
      <c r="HNT1" s="0"/>
      <c r="HNU1" s="0"/>
      <c r="HNV1" s="0"/>
      <c r="HNW1" s="0"/>
      <c r="HNX1" s="0"/>
      <c r="HNY1" s="0"/>
      <c r="HNZ1" s="0"/>
      <c r="HOA1" s="0"/>
      <c r="HOB1" s="0"/>
      <c r="HOC1" s="0"/>
      <c r="HOD1" s="0"/>
      <c r="HOE1" s="0"/>
      <c r="HOF1" s="0"/>
      <c r="HOG1" s="0"/>
      <c r="HOH1" s="0"/>
      <c r="HOI1" s="0"/>
      <c r="HOJ1" s="0"/>
      <c r="HOK1" s="0"/>
      <c r="HOL1" s="0"/>
      <c r="HOM1" s="0"/>
      <c r="HON1" s="0"/>
      <c r="HOO1" s="0"/>
      <c r="HOP1" s="0"/>
      <c r="HOQ1" s="0"/>
      <c r="HOR1" s="0"/>
      <c r="HOS1" s="0"/>
      <c r="HOT1" s="0"/>
      <c r="HOU1" s="0"/>
      <c r="HOV1" s="0"/>
      <c r="HOW1" s="0"/>
      <c r="HOX1" s="0"/>
      <c r="HOY1" s="0"/>
      <c r="HOZ1" s="0"/>
      <c r="HPA1" s="0"/>
      <c r="HPB1" s="0"/>
      <c r="HPC1" s="0"/>
      <c r="HPD1" s="0"/>
      <c r="HPE1" s="0"/>
      <c r="HPF1" s="0"/>
      <c r="HPG1" s="0"/>
      <c r="HPH1" s="0"/>
      <c r="HPI1" s="0"/>
      <c r="HPJ1" s="0"/>
      <c r="HPK1" s="0"/>
      <c r="HPL1" s="0"/>
      <c r="HPM1" s="0"/>
      <c r="HPN1" s="0"/>
      <c r="HPO1" s="0"/>
      <c r="HPP1" s="0"/>
      <c r="HPQ1" s="0"/>
      <c r="HPR1" s="0"/>
      <c r="HPS1" s="0"/>
      <c r="HPT1" s="0"/>
      <c r="HPU1" s="0"/>
      <c r="HPV1" s="0"/>
      <c r="HPW1" s="0"/>
      <c r="HPX1" s="0"/>
      <c r="HPY1" s="0"/>
      <c r="HPZ1" s="0"/>
      <c r="HQA1" s="0"/>
      <c r="HQB1" s="0"/>
      <c r="HQC1" s="0"/>
      <c r="HQD1" s="0"/>
      <c r="HQE1" s="0"/>
      <c r="HQF1" s="0"/>
      <c r="HQG1" s="0"/>
      <c r="HQH1" s="0"/>
      <c r="HQI1" s="0"/>
      <c r="HQJ1" s="0"/>
      <c r="HQK1" s="0"/>
      <c r="HQL1" s="0"/>
      <c r="HQM1" s="0"/>
      <c r="HQN1" s="0"/>
      <c r="HQO1" s="0"/>
      <c r="HQP1" s="0"/>
      <c r="HQQ1" s="0"/>
      <c r="HQR1" s="0"/>
      <c r="HQS1" s="0"/>
      <c r="HQT1" s="0"/>
      <c r="HQU1" s="0"/>
      <c r="HQV1" s="0"/>
      <c r="HQW1" s="0"/>
      <c r="HQX1" s="0"/>
      <c r="HQY1" s="0"/>
      <c r="HQZ1" s="0"/>
      <c r="HRA1" s="0"/>
      <c r="HRB1" s="0"/>
      <c r="HRC1" s="0"/>
      <c r="HRD1" s="0"/>
      <c r="HRE1" s="0"/>
      <c r="HRF1" s="0"/>
      <c r="HRG1" s="0"/>
      <c r="HRH1" s="0"/>
      <c r="HRI1" s="0"/>
      <c r="HRJ1" s="0"/>
      <c r="HRK1" s="0"/>
      <c r="HRL1" s="0"/>
      <c r="HRM1" s="0"/>
      <c r="HRN1" s="0"/>
      <c r="HRO1" s="0"/>
      <c r="HRP1" s="0"/>
      <c r="HRQ1" s="0"/>
      <c r="HRR1" s="0"/>
      <c r="HRS1" s="0"/>
      <c r="HRT1" s="0"/>
      <c r="HRU1" s="0"/>
      <c r="HRV1" s="0"/>
      <c r="HRW1" s="0"/>
      <c r="HRX1" s="0"/>
      <c r="HRY1" s="0"/>
      <c r="HRZ1" s="0"/>
      <c r="HSA1" s="0"/>
      <c r="HSB1" s="0"/>
      <c r="HSC1" s="0"/>
      <c r="HSD1" s="0"/>
      <c r="HSE1" s="0"/>
      <c r="HSF1" s="0"/>
      <c r="HSG1" s="0"/>
      <c r="HSH1" s="0"/>
      <c r="HSI1" s="0"/>
      <c r="HSJ1" s="0"/>
      <c r="HSK1" s="0"/>
      <c r="HSL1" s="0"/>
      <c r="HSM1" s="0"/>
      <c r="HSN1" s="0"/>
      <c r="HSO1" s="0"/>
      <c r="HSP1" s="0"/>
      <c r="HSQ1" s="0"/>
      <c r="HSR1" s="0"/>
      <c r="HSS1" s="0"/>
      <c r="HST1" s="0"/>
      <c r="HSU1" s="0"/>
      <c r="HSV1" s="0"/>
      <c r="HSW1" s="0"/>
      <c r="HSX1" s="0"/>
      <c r="HSY1" s="0"/>
      <c r="HSZ1" s="0"/>
      <c r="HTA1" s="0"/>
      <c r="HTB1" s="0"/>
      <c r="HTC1" s="0"/>
      <c r="HTD1" s="0"/>
      <c r="HTE1" s="0"/>
      <c r="HTF1" s="0"/>
      <c r="HTG1" s="0"/>
      <c r="HTH1" s="0"/>
      <c r="HTI1" s="0"/>
      <c r="HTJ1" s="0"/>
      <c r="HTK1" s="0"/>
      <c r="HTL1" s="0"/>
      <c r="HTM1" s="0"/>
      <c r="HTN1" s="0"/>
      <c r="HTO1" s="0"/>
      <c r="HTP1" s="0"/>
      <c r="HTQ1" s="0"/>
      <c r="HTR1" s="0"/>
      <c r="HTS1" s="0"/>
      <c r="HTT1" s="0"/>
      <c r="HTU1" s="0"/>
      <c r="HTV1" s="0"/>
      <c r="HTW1" s="0"/>
      <c r="HTX1" s="0"/>
      <c r="HTY1" s="0"/>
      <c r="HTZ1" s="0"/>
      <c r="HUA1" s="0"/>
      <c r="HUB1" s="0"/>
      <c r="HUC1" s="0"/>
      <c r="HUD1" s="0"/>
      <c r="HUE1" s="0"/>
      <c r="HUF1" s="0"/>
      <c r="HUG1" s="0"/>
      <c r="HUH1" s="0"/>
      <c r="HUI1" s="0"/>
      <c r="HUJ1" s="0"/>
      <c r="HUK1" s="0"/>
      <c r="HUL1" s="0"/>
      <c r="HUM1" s="0"/>
      <c r="HUN1" s="0"/>
      <c r="HUO1" s="0"/>
      <c r="HUP1" s="0"/>
      <c r="HUQ1" s="0"/>
      <c r="HUR1" s="0"/>
      <c r="HUS1" s="0"/>
      <c r="HUT1" s="0"/>
      <c r="HUU1" s="0"/>
      <c r="HUV1" s="0"/>
      <c r="HUW1" s="0"/>
      <c r="HUX1" s="0"/>
      <c r="HUY1" s="0"/>
      <c r="HUZ1" s="0"/>
      <c r="HVA1" s="0"/>
      <c r="HVB1" s="0"/>
      <c r="HVC1" s="0"/>
      <c r="HVD1" s="0"/>
      <c r="HVE1" s="0"/>
      <c r="HVF1" s="0"/>
      <c r="HVG1" s="0"/>
      <c r="HVH1" s="0"/>
      <c r="HVI1" s="0"/>
      <c r="HVJ1" s="0"/>
      <c r="HVK1" s="0"/>
      <c r="HVL1" s="0"/>
      <c r="HVM1" s="0"/>
      <c r="HVN1" s="0"/>
      <c r="HVO1" s="0"/>
      <c r="HVP1" s="0"/>
      <c r="HVQ1" s="0"/>
      <c r="HVR1" s="0"/>
      <c r="HVS1" s="0"/>
      <c r="HVT1" s="0"/>
      <c r="HVU1" s="0"/>
      <c r="HVV1" s="0"/>
      <c r="HVW1" s="0"/>
      <c r="HVX1" s="0"/>
      <c r="HVY1" s="0"/>
      <c r="HVZ1" s="0"/>
      <c r="HWA1" s="0"/>
      <c r="HWB1" s="0"/>
      <c r="HWC1" s="0"/>
      <c r="HWD1" s="0"/>
      <c r="HWE1" s="0"/>
      <c r="HWF1" s="0"/>
      <c r="HWG1" s="0"/>
      <c r="HWH1" s="0"/>
      <c r="HWI1" s="0"/>
      <c r="HWJ1" s="0"/>
      <c r="HWK1" s="0"/>
      <c r="HWL1" s="0"/>
      <c r="HWM1" s="0"/>
      <c r="HWN1" s="0"/>
      <c r="HWO1" s="0"/>
      <c r="HWP1" s="0"/>
      <c r="HWQ1" s="0"/>
      <c r="HWR1" s="0"/>
      <c r="HWS1" s="0"/>
      <c r="HWT1" s="0"/>
      <c r="HWU1" s="0"/>
      <c r="HWV1" s="0"/>
      <c r="HWW1" s="0"/>
      <c r="HWX1" s="0"/>
      <c r="HWY1" s="0"/>
      <c r="HWZ1" s="0"/>
      <c r="HXA1" s="0"/>
      <c r="HXB1" s="0"/>
      <c r="HXC1" s="0"/>
      <c r="HXD1" s="0"/>
      <c r="HXE1" s="0"/>
      <c r="HXF1" s="0"/>
      <c r="HXG1" s="0"/>
      <c r="HXH1" s="0"/>
      <c r="HXI1" s="0"/>
      <c r="HXJ1" s="0"/>
      <c r="HXK1" s="0"/>
      <c r="HXL1" s="0"/>
      <c r="HXM1" s="0"/>
      <c r="HXN1" s="0"/>
      <c r="HXO1" s="0"/>
      <c r="HXP1" s="0"/>
      <c r="HXQ1" s="0"/>
      <c r="HXR1" s="0"/>
      <c r="HXS1" s="0"/>
      <c r="HXT1" s="0"/>
      <c r="HXU1" s="0"/>
      <c r="HXV1" s="0"/>
      <c r="HXW1" s="0"/>
      <c r="HXX1" s="0"/>
      <c r="HXY1" s="0"/>
      <c r="HXZ1" s="0"/>
      <c r="HYA1" s="0"/>
      <c r="HYB1" s="0"/>
      <c r="HYC1" s="0"/>
      <c r="HYD1" s="0"/>
      <c r="HYE1" s="0"/>
      <c r="HYF1" s="0"/>
      <c r="HYG1" s="0"/>
      <c r="HYH1" s="0"/>
      <c r="HYI1" s="0"/>
      <c r="HYJ1" s="0"/>
      <c r="HYK1" s="0"/>
      <c r="HYL1" s="0"/>
      <c r="HYM1" s="0"/>
      <c r="HYN1" s="0"/>
      <c r="HYO1" s="0"/>
      <c r="HYP1" s="0"/>
      <c r="HYQ1" s="0"/>
      <c r="HYR1" s="0"/>
      <c r="HYS1" s="0"/>
      <c r="HYT1" s="0"/>
      <c r="HYU1" s="0"/>
      <c r="HYV1" s="0"/>
      <c r="HYW1" s="0"/>
      <c r="HYX1" s="0"/>
      <c r="HYY1" s="0"/>
      <c r="HYZ1" s="0"/>
      <c r="HZA1" s="0"/>
      <c r="HZB1" s="0"/>
      <c r="HZC1" s="0"/>
      <c r="HZD1" s="0"/>
      <c r="HZE1" s="0"/>
      <c r="HZF1" s="0"/>
      <c r="HZG1" s="0"/>
      <c r="HZH1" s="0"/>
      <c r="HZI1" s="0"/>
      <c r="HZJ1" s="0"/>
      <c r="HZK1" s="0"/>
      <c r="HZL1" s="0"/>
      <c r="HZM1" s="0"/>
      <c r="HZN1" s="0"/>
      <c r="HZO1" s="0"/>
      <c r="HZP1" s="0"/>
      <c r="HZQ1" s="0"/>
      <c r="HZR1" s="0"/>
      <c r="HZS1" s="0"/>
      <c r="HZT1" s="0"/>
      <c r="HZU1" s="0"/>
      <c r="HZV1" s="0"/>
      <c r="HZW1" s="0"/>
      <c r="HZX1" s="0"/>
      <c r="HZY1" s="0"/>
      <c r="HZZ1" s="0"/>
      <c r="IAA1" s="0"/>
      <c r="IAB1" s="0"/>
      <c r="IAC1" s="0"/>
      <c r="IAD1" s="0"/>
      <c r="IAE1" s="0"/>
      <c r="IAF1" s="0"/>
      <c r="IAG1" s="0"/>
      <c r="IAH1" s="0"/>
      <c r="IAI1" s="0"/>
      <c r="IAJ1" s="0"/>
      <c r="IAK1" s="0"/>
      <c r="IAL1" s="0"/>
      <c r="IAM1" s="0"/>
      <c r="IAN1" s="0"/>
      <c r="IAO1" s="0"/>
      <c r="IAP1" s="0"/>
      <c r="IAQ1" s="0"/>
      <c r="IAR1" s="0"/>
      <c r="IAS1" s="0"/>
      <c r="IAT1" s="0"/>
      <c r="IAU1" s="0"/>
      <c r="IAV1" s="0"/>
      <c r="IAW1" s="0"/>
      <c r="IAX1" s="0"/>
      <c r="IAY1" s="0"/>
      <c r="IAZ1" s="0"/>
      <c r="IBA1" s="0"/>
      <c r="IBB1" s="0"/>
      <c r="IBC1" s="0"/>
      <c r="IBD1" s="0"/>
      <c r="IBE1" s="0"/>
      <c r="IBF1" s="0"/>
      <c r="IBG1" s="0"/>
      <c r="IBH1" s="0"/>
      <c r="IBI1" s="0"/>
      <c r="IBJ1" s="0"/>
      <c r="IBK1" s="0"/>
      <c r="IBL1" s="0"/>
      <c r="IBM1" s="0"/>
      <c r="IBN1" s="0"/>
      <c r="IBO1" s="0"/>
      <c r="IBP1" s="0"/>
      <c r="IBQ1" s="0"/>
      <c r="IBR1" s="0"/>
      <c r="IBS1" s="0"/>
      <c r="IBT1" s="0"/>
      <c r="IBU1" s="0"/>
      <c r="IBV1" s="0"/>
      <c r="IBW1" s="0"/>
      <c r="IBX1" s="0"/>
      <c r="IBY1" s="0"/>
      <c r="IBZ1" s="0"/>
      <c r="ICA1" s="0"/>
      <c r="ICB1" s="0"/>
      <c r="ICC1" s="0"/>
      <c r="ICD1" s="0"/>
      <c r="ICE1" s="0"/>
      <c r="ICF1" s="0"/>
      <c r="ICG1" s="0"/>
      <c r="ICH1" s="0"/>
      <c r="ICI1" s="0"/>
      <c r="ICJ1" s="0"/>
      <c r="ICK1" s="0"/>
      <c r="ICL1" s="0"/>
      <c r="ICM1" s="0"/>
      <c r="ICN1" s="0"/>
      <c r="ICO1" s="0"/>
      <c r="ICP1" s="0"/>
      <c r="ICQ1" s="0"/>
      <c r="ICR1" s="0"/>
      <c r="ICS1" s="0"/>
      <c r="ICT1" s="0"/>
      <c r="ICU1" s="0"/>
      <c r="ICV1" s="0"/>
      <c r="ICW1" s="0"/>
      <c r="ICX1" s="0"/>
      <c r="ICY1" s="0"/>
      <c r="ICZ1" s="0"/>
      <c r="IDA1" s="0"/>
      <c r="IDB1" s="0"/>
      <c r="IDC1" s="0"/>
      <c r="IDD1" s="0"/>
      <c r="IDE1" s="0"/>
      <c r="IDF1" s="0"/>
      <c r="IDG1" s="0"/>
      <c r="IDH1" s="0"/>
      <c r="IDI1" s="0"/>
      <c r="IDJ1" s="0"/>
      <c r="IDK1" s="0"/>
      <c r="IDL1" s="0"/>
      <c r="IDM1" s="0"/>
      <c r="IDN1" s="0"/>
      <c r="IDO1" s="0"/>
      <c r="IDP1" s="0"/>
      <c r="IDQ1" s="0"/>
      <c r="IDR1" s="0"/>
      <c r="IDS1" s="0"/>
      <c r="IDT1" s="0"/>
      <c r="IDU1" s="0"/>
      <c r="IDV1" s="0"/>
      <c r="IDW1" s="0"/>
      <c r="IDX1" s="0"/>
      <c r="IDY1" s="0"/>
      <c r="IDZ1" s="0"/>
      <c r="IEA1" s="0"/>
      <c r="IEB1" s="0"/>
      <c r="IEC1" s="0"/>
      <c r="IED1" s="0"/>
      <c r="IEE1" s="0"/>
      <c r="IEF1" s="0"/>
      <c r="IEG1" s="0"/>
      <c r="IEH1" s="0"/>
      <c r="IEI1" s="0"/>
      <c r="IEJ1" s="0"/>
      <c r="IEK1" s="0"/>
      <c r="IEL1" s="0"/>
      <c r="IEM1" s="0"/>
      <c r="IEN1" s="0"/>
      <c r="IEO1" s="0"/>
      <c r="IEP1" s="0"/>
      <c r="IEQ1" s="0"/>
      <c r="IER1" s="0"/>
      <c r="IES1" s="0"/>
      <c r="IET1" s="0"/>
      <c r="IEU1" s="0"/>
      <c r="IEV1" s="0"/>
      <c r="IEW1" s="0"/>
      <c r="IEX1" s="0"/>
      <c r="IEY1" s="0"/>
      <c r="IEZ1" s="0"/>
      <c r="IFA1" s="0"/>
      <c r="IFB1" s="0"/>
      <c r="IFC1" s="0"/>
      <c r="IFD1" s="0"/>
      <c r="IFE1" s="0"/>
      <c r="IFF1" s="0"/>
      <c r="IFG1" s="0"/>
      <c r="IFH1" s="0"/>
      <c r="IFI1" s="0"/>
      <c r="IFJ1" s="0"/>
      <c r="IFK1" s="0"/>
      <c r="IFL1" s="0"/>
      <c r="IFM1" s="0"/>
      <c r="IFN1" s="0"/>
      <c r="IFO1" s="0"/>
      <c r="IFP1" s="0"/>
      <c r="IFQ1" s="0"/>
      <c r="IFR1" s="0"/>
      <c r="IFS1" s="0"/>
      <c r="IFT1" s="0"/>
      <c r="IFU1" s="0"/>
      <c r="IFV1" s="0"/>
      <c r="IFW1" s="0"/>
      <c r="IFX1" s="0"/>
      <c r="IFY1" s="0"/>
      <c r="IFZ1" s="0"/>
      <c r="IGA1" s="0"/>
      <c r="IGB1" s="0"/>
      <c r="IGC1" s="0"/>
      <c r="IGD1" s="0"/>
      <c r="IGE1" s="0"/>
      <c r="IGF1" s="0"/>
      <c r="IGG1" s="0"/>
      <c r="IGH1" s="0"/>
      <c r="IGI1" s="0"/>
      <c r="IGJ1" s="0"/>
      <c r="IGK1" s="0"/>
      <c r="IGL1" s="0"/>
      <c r="IGM1" s="0"/>
      <c r="IGN1" s="0"/>
      <c r="IGO1" s="0"/>
      <c r="IGP1" s="0"/>
      <c r="IGQ1" s="0"/>
      <c r="IGR1" s="0"/>
      <c r="IGS1" s="0"/>
      <c r="IGT1" s="0"/>
      <c r="IGU1" s="0"/>
      <c r="IGV1" s="0"/>
      <c r="IGW1" s="0"/>
      <c r="IGX1" s="0"/>
      <c r="IGY1" s="0"/>
      <c r="IGZ1" s="0"/>
      <c r="IHA1" s="0"/>
      <c r="IHB1" s="0"/>
      <c r="IHC1" s="0"/>
      <c r="IHD1" s="0"/>
      <c r="IHE1" s="0"/>
      <c r="IHF1" s="0"/>
      <c r="IHG1" s="0"/>
      <c r="IHH1" s="0"/>
      <c r="IHI1" s="0"/>
      <c r="IHJ1" s="0"/>
      <c r="IHK1" s="0"/>
      <c r="IHL1" s="0"/>
      <c r="IHM1" s="0"/>
      <c r="IHN1" s="0"/>
      <c r="IHO1" s="0"/>
      <c r="IHP1" s="0"/>
      <c r="IHQ1" s="0"/>
      <c r="IHR1" s="0"/>
      <c r="IHS1" s="0"/>
      <c r="IHT1" s="0"/>
      <c r="IHU1" s="0"/>
      <c r="IHV1" s="0"/>
      <c r="IHW1" s="0"/>
      <c r="IHX1" s="0"/>
      <c r="IHY1" s="0"/>
      <c r="IHZ1" s="0"/>
      <c r="IIA1" s="0"/>
      <c r="IIB1" s="0"/>
      <c r="IIC1" s="0"/>
      <c r="IID1" s="0"/>
      <c r="IIE1" s="0"/>
      <c r="IIF1" s="0"/>
      <c r="IIG1" s="0"/>
      <c r="IIH1" s="0"/>
      <c r="III1" s="0"/>
      <c r="IIJ1" s="0"/>
      <c r="IIK1" s="0"/>
      <c r="IIL1" s="0"/>
      <c r="IIM1" s="0"/>
      <c r="IIN1" s="0"/>
      <c r="IIO1" s="0"/>
      <c r="IIP1" s="0"/>
      <c r="IIQ1" s="0"/>
      <c r="IIR1" s="0"/>
      <c r="IIS1" s="0"/>
      <c r="IIT1" s="0"/>
      <c r="IIU1" s="0"/>
      <c r="IIV1" s="0"/>
      <c r="IIW1" s="0"/>
      <c r="IIX1" s="0"/>
      <c r="IIY1" s="0"/>
      <c r="IIZ1" s="0"/>
      <c r="IJA1" s="0"/>
      <c r="IJB1" s="0"/>
      <c r="IJC1" s="0"/>
      <c r="IJD1" s="0"/>
      <c r="IJE1" s="0"/>
      <c r="IJF1" s="0"/>
      <c r="IJG1" s="0"/>
      <c r="IJH1" s="0"/>
      <c r="IJI1" s="0"/>
      <c r="IJJ1" s="0"/>
      <c r="IJK1" s="0"/>
      <c r="IJL1" s="0"/>
      <c r="IJM1" s="0"/>
      <c r="IJN1" s="0"/>
      <c r="IJO1" s="0"/>
      <c r="IJP1" s="0"/>
      <c r="IJQ1" s="0"/>
      <c r="IJR1" s="0"/>
      <c r="IJS1" s="0"/>
      <c r="IJT1" s="0"/>
      <c r="IJU1" s="0"/>
      <c r="IJV1" s="0"/>
      <c r="IJW1" s="0"/>
      <c r="IJX1" s="0"/>
      <c r="IJY1" s="0"/>
      <c r="IJZ1" s="0"/>
      <c r="IKA1" s="0"/>
      <c r="IKB1" s="0"/>
      <c r="IKC1" s="0"/>
      <c r="IKD1" s="0"/>
      <c r="IKE1" s="0"/>
      <c r="IKF1" s="0"/>
      <c r="IKG1" s="0"/>
      <c r="IKH1" s="0"/>
      <c r="IKI1" s="0"/>
      <c r="IKJ1" s="0"/>
      <c r="IKK1" s="0"/>
      <c r="IKL1" s="0"/>
      <c r="IKM1" s="0"/>
      <c r="IKN1" s="0"/>
      <c r="IKO1" s="0"/>
      <c r="IKP1" s="0"/>
      <c r="IKQ1" s="0"/>
      <c r="IKR1" s="0"/>
      <c r="IKS1" s="0"/>
      <c r="IKT1" s="0"/>
      <c r="IKU1" s="0"/>
      <c r="IKV1" s="0"/>
      <c r="IKW1" s="0"/>
      <c r="IKX1" s="0"/>
      <c r="IKY1" s="0"/>
      <c r="IKZ1" s="0"/>
      <c r="ILA1" s="0"/>
      <c r="ILB1" s="0"/>
      <c r="ILC1" s="0"/>
      <c r="ILD1" s="0"/>
      <c r="ILE1" s="0"/>
      <c r="ILF1" s="0"/>
      <c r="ILG1" s="0"/>
      <c r="ILH1" s="0"/>
      <c r="ILI1" s="0"/>
      <c r="ILJ1" s="0"/>
      <c r="ILK1" s="0"/>
      <c r="ILL1" s="0"/>
      <c r="ILM1" s="0"/>
      <c r="ILN1" s="0"/>
      <c r="ILO1" s="0"/>
      <c r="ILP1" s="0"/>
      <c r="ILQ1" s="0"/>
      <c r="ILR1" s="0"/>
      <c r="ILS1" s="0"/>
      <c r="ILT1" s="0"/>
      <c r="ILU1" s="0"/>
      <c r="ILV1" s="0"/>
      <c r="ILW1" s="0"/>
      <c r="ILX1" s="0"/>
      <c r="ILY1" s="0"/>
      <c r="ILZ1" s="0"/>
      <c r="IMA1" s="0"/>
      <c r="IMB1" s="0"/>
      <c r="IMC1" s="0"/>
      <c r="IMD1" s="0"/>
      <c r="IME1" s="0"/>
      <c r="IMF1" s="0"/>
      <c r="IMG1" s="0"/>
      <c r="IMH1" s="0"/>
      <c r="IMI1" s="0"/>
      <c r="IMJ1" s="0"/>
      <c r="IMK1" s="0"/>
      <c r="IML1" s="0"/>
      <c r="IMM1" s="0"/>
      <c r="IMN1" s="0"/>
      <c r="IMO1" s="0"/>
      <c r="IMP1" s="0"/>
      <c r="IMQ1" s="0"/>
      <c r="IMR1" s="0"/>
      <c r="IMS1" s="0"/>
      <c r="IMT1" s="0"/>
      <c r="IMU1" s="0"/>
      <c r="IMV1" s="0"/>
      <c r="IMW1" s="0"/>
      <c r="IMX1" s="0"/>
      <c r="IMY1" s="0"/>
      <c r="IMZ1" s="0"/>
      <c r="INA1" s="0"/>
      <c r="INB1" s="0"/>
      <c r="INC1" s="0"/>
      <c r="IND1" s="0"/>
      <c r="INE1" s="0"/>
      <c r="INF1" s="0"/>
      <c r="ING1" s="0"/>
      <c r="INH1" s="0"/>
      <c r="INI1" s="0"/>
      <c r="INJ1" s="0"/>
      <c r="INK1" s="0"/>
      <c r="INL1" s="0"/>
      <c r="INM1" s="0"/>
      <c r="INN1" s="0"/>
      <c r="INO1" s="0"/>
      <c r="INP1" s="0"/>
      <c r="INQ1" s="0"/>
      <c r="INR1" s="0"/>
      <c r="INS1" s="0"/>
      <c r="INT1" s="0"/>
      <c r="INU1" s="0"/>
      <c r="INV1" s="0"/>
      <c r="INW1" s="0"/>
      <c r="INX1" s="0"/>
      <c r="INY1" s="0"/>
      <c r="INZ1" s="0"/>
      <c r="IOA1" s="0"/>
      <c r="IOB1" s="0"/>
      <c r="IOC1" s="0"/>
      <c r="IOD1" s="0"/>
      <c r="IOE1" s="0"/>
      <c r="IOF1" s="0"/>
      <c r="IOG1" s="0"/>
      <c r="IOH1" s="0"/>
      <c r="IOI1" s="0"/>
      <c r="IOJ1" s="0"/>
      <c r="IOK1" s="0"/>
      <c r="IOL1" s="0"/>
      <c r="IOM1" s="0"/>
      <c r="ION1" s="0"/>
      <c r="IOO1" s="0"/>
      <c r="IOP1" s="0"/>
      <c r="IOQ1" s="0"/>
      <c r="IOR1" s="0"/>
      <c r="IOS1" s="0"/>
      <c r="IOT1" s="0"/>
      <c r="IOU1" s="0"/>
      <c r="IOV1" s="0"/>
      <c r="IOW1" s="0"/>
      <c r="IOX1" s="0"/>
      <c r="IOY1" s="0"/>
      <c r="IOZ1" s="0"/>
      <c r="IPA1" s="0"/>
      <c r="IPB1" s="0"/>
      <c r="IPC1" s="0"/>
      <c r="IPD1" s="0"/>
      <c r="IPE1" s="0"/>
      <c r="IPF1" s="0"/>
      <c r="IPG1" s="0"/>
      <c r="IPH1" s="0"/>
      <c r="IPI1" s="0"/>
      <c r="IPJ1" s="0"/>
      <c r="IPK1" s="0"/>
      <c r="IPL1" s="0"/>
      <c r="IPM1" s="0"/>
      <c r="IPN1" s="0"/>
      <c r="IPO1" s="0"/>
      <c r="IPP1" s="0"/>
      <c r="IPQ1" s="0"/>
      <c r="IPR1" s="0"/>
      <c r="IPS1" s="0"/>
      <c r="IPT1" s="0"/>
      <c r="IPU1" s="0"/>
      <c r="IPV1" s="0"/>
      <c r="IPW1" s="0"/>
      <c r="IPX1" s="0"/>
      <c r="IPY1" s="0"/>
      <c r="IPZ1" s="0"/>
      <c r="IQA1" s="0"/>
      <c r="IQB1" s="0"/>
      <c r="IQC1" s="0"/>
      <c r="IQD1" s="0"/>
      <c r="IQE1" s="0"/>
      <c r="IQF1" s="0"/>
      <c r="IQG1" s="0"/>
      <c r="IQH1" s="0"/>
      <c r="IQI1" s="0"/>
      <c r="IQJ1" s="0"/>
      <c r="IQK1" s="0"/>
      <c r="IQL1" s="0"/>
      <c r="IQM1" s="0"/>
      <c r="IQN1" s="0"/>
      <c r="IQO1" s="0"/>
      <c r="IQP1" s="0"/>
      <c r="IQQ1" s="0"/>
      <c r="IQR1" s="0"/>
      <c r="IQS1" s="0"/>
      <c r="IQT1" s="0"/>
      <c r="IQU1" s="0"/>
      <c r="IQV1" s="0"/>
      <c r="IQW1" s="0"/>
      <c r="IQX1" s="0"/>
      <c r="IQY1" s="0"/>
      <c r="IQZ1" s="0"/>
      <c r="IRA1" s="0"/>
      <c r="IRB1" s="0"/>
      <c r="IRC1" s="0"/>
      <c r="IRD1" s="0"/>
      <c r="IRE1" s="0"/>
      <c r="IRF1" s="0"/>
      <c r="IRG1" s="0"/>
      <c r="IRH1" s="0"/>
      <c r="IRI1" s="0"/>
      <c r="IRJ1" s="0"/>
      <c r="IRK1" s="0"/>
      <c r="IRL1" s="0"/>
      <c r="IRM1" s="0"/>
      <c r="IRN1" s="0"/>
      <c r="IRO1" s="0"/>
      <c r="IRP1" s="0"/>
      <c r="IRQ1" s="0"/>
      <c r="IRR1" s="0"/>
      <c r="IRS1" s="0"/>
      <c r="IRT1" s="0"/>
      <c r="IRU1" s="0"/>
      <c r="IRV1" s="0"/>
      <c r="IRW1" s="0"/>
      <c r="IRX1" s="0"/>
      <c r="IRY1" s="0"/>
      <c r="IRZ1" s="0"/>
      <c r="ISA1" s="0"/>
      <c r="ISB1" s="0"/>
      <c r="ISC1" s="0"/>
      <c r="ISD1" s="0"/>
      <c r="ISE1" s="0"/>
      <c r="ISF1" s="0"/>
      <c r="ISG1" s="0"/>
      <c r="ISH1" s="0"/>
      <c r="ISI1" s="0"/>
      <c r="ISJ1" s="0"/>
      <c r="ISK1" s="0"/>
      <c r="ISL1" s="0"/>
      <c r="ISM1" s="0"/>
      <c r="ISN1" s="0"/>
      <c r="ISO1" s="0"/>
      <c r="ISP1" s="0"/>
      <c r="ISQ1" s="0"/>
      <c r="ISR1" s="0"/>
      <c r="ISS1" s="0"/>
      <c r="IST1" s="0"/>
      <c r="ISU1" s="0"/>
      <c r="ISV1" s="0"/>
      <c r="ISW1" s="0"/>
      <c r="ISX1" s="0"/>
      <c r="ISY1" s="0"/>
      <c r="ISZ1" s="0"/>
      <c r="ITA1" s="0"/>
      <c r="ITB1" s="0"/>
      <c r="ITC1" s="0"/>
      <c r="ITD1" s="0"/>
      <c r="ITE1" s="0"/>
      <c r="ITF1" s="0"/>
      <c r="ITG1" s="0"/>
      <c r="ITH1" s="0"/>
      <c r="ITI1" s="0"/>
      <c r="ITJ1" s="0"/>
      <c r="ITK1" s="0"/>
      <c r="ITL1" s="0"/>
      <c r="ITM1" s="0"/>
      <c r="ITN1" s="0"/>
      <c r="ITO1" s="0"/>
      <c r="ITP1" s="0"/>
      <c r="ITQ1" s="0"/>
      <c r="ITR1" s="0"/>
      <c r="ITS1" s="0"/>
      <c r="ITT1" s="0"/>
      <c r="ITU1" s="0"/>
      <c r="ITV1" s="0"/>
      <c r="ITW1" s="0"/>
      <c r="ITX1" s="0"/>
      <c r="ITY1" s="0"/>
      <c r="ITZ1" s="0"/>
      <c r="IUA1" s="0"/>
      <c r="IUB1" s="0"/>
      <c r="IUC1" s="0"/>
      <c r="IUD1" s="0"/>
      <c r="IUE1" s="0"/>
      <c r="IUF1" s="0"/>
      <c r="IUG1" s="0"/>
      <c r="IUH1" s="0"/>
      <c r="IUI1" s="0"/>
      <c r="IUJ1" s="0"/>
      <c r="IUK1" s="0"/>
      <c r="IUL1" s="0"/>
      <c r="IUM1" s="0"/>
      <c r="IUN1" s="0"/>
      <c r="IUO1" s="0"/>
      <c r="IUP1" s="0"/>
      <c r="IUQ1" s="0"/>
      <c r="IUR1" s="0"/>
      <c r="IUS1" s="0"/>
      <c r="IUT1" s="0"/>
      <c r="IUU1" s="0"/>
      <c r="IUV1" s="0"/>
      <c r="IUW1" s="0"/>
      <c r="IUX1" s="0"/>
      <c r="IUY1" s="0"/>
      <c r="IUZ1" s="0"/>
      <c r="IVA1" s="0"/>
      <c r="IVB1" s="0"/>
      <c r="IVC1" s="0"/>
      <c r="IVD1" s="0"/>
      <c r="IVE1" s="0"/>
      <c r="IVF1" s="0"/>
      <c r="IVG1" s="0"/>
      <c r="IVH1" s="0"/>
      <c r="IVI1" s="0"/>
      <c r="IVJ1" s="0"/>
      <c r="IVK1" s="0"/>
      <c r="IVL1" s="0"/>
      <c r="IVM1" s="0"/>
      <c r="IVN1" s="0"/>
      <c r="IVO1" s="0"/>
      <c r="IVP1" s="0"/>
      <c r="IVQ1" s="0"/>
      <c r="IVR1" s="0"/>
      <c r="IVS1" s="0"/>
      <c r="IVT1" s="0"/>
      <c r="IVU1" s="0"/>
      <c r="IVV1" s="0"/>
      <c r="IVW1" s="0"/>
      <c r="IVX1" s="0"/>
      <c r="IVY1" s="0"/>
      <c r="IVZ1" s="0"/>
      <c r="IWA1" s="0"/>
      <c r="IWB1" s="0"/>
      <c r="IWC1" s="0"/>
      <c r="IWD1" s="0"/>
      <c r="IWE1" s="0"/>
      <c r="IWF1" s="0"/>
      <c r="IWG1" s="0"/>
      <c r="IWH1" s="0"/>
      <c r="IWI1" s="0"/>
      <c r="IWJ1" s="0"/>
      <c r="IWK1" s="0"/>
      <c r="IWL1" s="0"/>
      <c r="IWM1" s="0"/>
      <c r="IWN1" s="0"/>
      <c r="IWO1" s="0"/>
      <c r="IWP1" s="0"/>
      <c r="IWQ1" s="0"/>
      <c r="IWR1" s="0"/>
      <c r="IWS1" s="0"/>
      <c r="IWT1" s="0"/>
      <c r="IWU1" s="0"/>
      <c r="IWV1" s="0"/>
      <c r="IWW1" s="0"/>
      <c r="IWX1" s="0"/>
      <c r="IWY1" s="0"/>
      <c r="IWZ1" s="0"/>
      <c r="IXA1" s="0"/>
      <c r="IXB1" s="0"/>
      <c r="IXC1" s="0"/>
      <c r="IXD1" s="0"/>
      <c r="IXE1" s="0"/>
      <c r="IXF1" s="0"/>
      <c r="IXG1" s="0"/>
      <c r="IXH1" s="0"/>
      <c r="IXI1" s="0"/>
      <c r="IXJ1" s="0"/>
      <c r="IXK1" s="0"/>
      <c r="IXL1" s="0"/>
      <c r="IXM1" s="0"/>
      <c r="IXN1" s="0"/>
      <c r="IXO1" s="0"/>
      <c r="IXP1" s="0"/>
      <c r="IXQ1" s="0"/>
      <c r="IXR1" s="0"/>
      <c r="IXS1" s="0"/>
      <c r="IXT1" s="0"/>
      <c r="IXU1" s="0"/>
      <c r="IXV1" s="0"/>
      <c r="IXW1" s="0"/>
      <c r="IXX1" s="0"/>
      <c r="IXY1" s="0"/>
      <c r="IXZ1" s="0"/>
      <c r="IYA1" s="0"/>
      <c r="IYB1" s="0"/>
      <c r="IYC1" s="0"/>
      <c r="IYD1" s="0"/>
      <c r="IYE1" s="0"/>
      <c r="IYF1" s="0"/>
      <c r="IYG1" s="0"/>
      <c r="IYH1" s="0"/>
      <c r="IYI1" s="0"/>
      <c r="IYJ1" s="0"/>
      <c r="IYK1" s="0"/>
      <c r="IYL1" s="0"/>
      <c r="IYM1" s="0"/>
      <c r="IYN1" s="0"/>
      <c r="IYO1" s="0"/>
      <c r="IYP1" s="0"/>
      <c r="IYQ1" s="0"/>
      <c r="IYR1" s="0"/>
      <c r="IYS1" s="0"/>
      <c r="IYT1" s="0"/>
      <c r="IYU1" s="0"/>
      <c r="IYV1" s="0"/>
      <c r="IYW1" s="0"/>
      <c r="IYX1" s="0"/>
      <c r="IYY1" s="0"/>
      <c r="IYZ1" s="0"/>
      <c r="IZA1" s="0"/>
      <c r="IZB1" s="0"/>
      <c r="IZC1" s="0"/>
      <c r="IZD1" s="0"/>
      <c r="IZE1" s="0"/>
      <c r="IZF1" s="0"/>
      <c r="IZG1" s="0"/>
      <c r="IZH1" s="0"/>
      <c r="IZI1" s="0"/>
      <c r="IZJ1" s="0"/>
      <c r="IZK1" s="0"/>
      <c r="IZL1" s="0"/>
      <c r="IZM1" s="0"/>
      <c r="IZN1" s="0"/>
      <c r="IZO1" s="0"/>
      <c r="IZP1" s="0"/>
      <c r="IZQ1" s="0"/>
      <c r="IZR1" s="0"/>
      <c r="IZS1" s="0"/>
      <c r="IZT1" s="0"/>
      <c r="IZU1" s="0"/>
      <c r="IZV1" s="0"/>
      <c r="IZW1" s="0"/>
      <c r="IZX1" s="0"/>
      <c r="IZY1" s="0"/>
      <c r="IZZ1" s="0"/>
      <c r="JAA1" s="0"/>
      <c r="JAB1" s="0"/>
      <c r="JAC1" s="0"/>
      <c r="JAD1" s="0"/>
      <c r="JAE1" s="0"/>
      <c r="JAF1" s="0"/>
      <c r="JAG1" s="0"/>
      <c r="JAH1" s="0"/>
      <c r="JAI1" s="0"/>
      <c r="JAJ1" s="0"/>
      <c r="JAK1" s="0"/>
      <c r="JAL1" s="0"/>
      <c r="JAM1" s="0"/>
      <c r="JAN1" s="0"/>
      <c r="JAO1" s="0"/>
      <c r="JAP1" s="0"/>
      <c r="JAQ1" s="0"/>
      <c r="JAR1" s="0"/>
      <c r="JAS1" s="0"/>
      <c r="JAT1" s="0"/>
      <c r="JAU1" s="0"/>
      <c r="JAV1" s="0"/>
      <c r="JAW1" s="0"/>
      <c r="JAX1" s="0"/>
      <c r="JAY1" s="0"/>
      <c r="JAZ1" s="0"/>
      <c r="JBA1" s="0"/>
      <c r="JBB1" s="0"/>
      <c r="JBC1" s="0"/>
      <c r="JBD1" s="0"/>
      <c r="JBE1" s="0"/>
      <c r="JBF1" s="0"/>
      <c r="JBG1" s="0"/>
      <c r="JBH1" s="0"/>
      <c r="JBI1" s="0"/>
      <c r="JBJ1" s="0"/>
      <c r="JBK1" s="0"/>
      <c r="JBL1" s="0"/>
      <c r="JBM1" s="0"/>
      <c r="JBN1" s="0"/>
      <c r="JBO1" s="0"/>
      <c r="JBP1" s="0"/>
      <c r="JBQ1" s="0"/>
      <c r="JBR1" s="0"/>
      <c r="JBS1" s="0"/>
      <c r="JBT1" s="0"/>
      <c r="JBU1" s="0"/>
      <c r="JBV1" s="0"/>
      <c r="JBW1" s="0"/>
      <c r="JBX1" s="0"/>
      <c r="JBY1" s="0"/>
      <c r="JBZ1" s="0"/>
      <c r="JCA1" s="0"/>
      <c r="JCB1" s="0"/>
      <c r="JCC1" s="0"/>
      <c r="JCD1" s="0"/>
      <c r="JCE1" s="0"/>
      <c r="JCF1" s="0"/>
      <c r="JCG1" s="0"/>
      <c r="JCH1" s="0"/>
      <c r="JCI1" s="0"/>
      <c r="JCJ1" s="0"/>
      <c r="JCK1" s="0"/>
      <c r="JCL1" s="0"/>
      <c r="JCM1" s="0"/>
      <c r="JCN1" s="0"/>
      <c r="JCO1" s="0"/>
      <c r="JCP1" s="0"/>
      <c r="JCQ1" s="0"/>
      <c r="JCR1" s="0"/>
      <c r="JCS1" s="0"/>
      <c r="JCT1" s="0"/>
      <c r="JCU1" s="0"/>
      <c r="JCV1" s="0"/>
      <c r="JCW1" s="0"/>
      <c r="JCX1" s="0"/>
      <c r="JCY1" s="0"/>
      <c r="JCZ1" s="0"/>
      <c r="JDA1" s="0"/>
      <c r="JDB1" s="0"/>
      <c r="JDC1" s="0"/>
      <c r="JDD1" s="0"/>
      <c r="JDE1" s="0"/>
      <c r="JDF1" s="0"/>
      <c r="JDG1" s="0"/>
      <c r="JDH1" s="0"/>
      <c r="JDI1" s="0"/>
      <c r="JDJ1" s="0"/>
      <c r="JDK1" s="0"/>
      <c r="JDL1" s="0"/>
      <c r="JDM1" s="0"/>
      <c r="JDN1" s="0"/>
      <c r="JDO1" s="0"/>
      <c r="JDP1" s="0"/>
      <c r="JDQ1" s="0"/>
      <c r="JDR1" s="0"/>
      <c r="JDS1" s="0"/>
      <c r="JDT1" s="0"/>
      <c r="JDU1" s="0"/>
      <c r="JDV1" s="0"/>
      <c r="JDW1" s="0"/>
      <c r="JDX1" s="0"/>
      <c r="JDY1" s="0"/>
      <c r="JDZ1" s="0"/>
      <c r="JEA1" s="0"/>
      <c r="JEB1" s="0"/>
      <c r="JEC1" s="0"/>
      <c r="JED1" s="0"/>
      <c r="JEE1" s="0"/>
      <c r="JEF1" s="0"/>
      <c r="JEG1" s="0"/>
      <c r="JEH1" s="0"/>
      <c r="JEI1" s="0"/>
      <c r="JEJ1" s="0"/>
      <c r="JEK1" s="0"/>
      <c r="JEL1" s="0"/>
      <c r="JEM1" s="0"/>
      <c r="JEN1" s="0"/>
      <c r="JEO1" s="0"/>
      <c r="JEP1" s="0"/>
      <c r="JEQ1" s="0"/>
      <c r="JER1" s="0"/>
      <c r="JES1" s="0"/>
      <c r="JET1" s="0"/>
      <c r="JEU1" s="0"/>
      <c r="JEV1" s="0"/>
      <c r="JEW1" s="0"/>
      <c r="JEX1" s="0"/>
      <c r="JEY1" s="0"/>
      <c r="JEZ1" s="0"/>
      <c r="JFA1" s="0"/>
      <c r="JFB1" s="0"/>
      <c r="JFC1" s="0"/>
      <c r="JFD1" s="0"/>
      <c r="JFE1" s="0"/>
      <c r="JFF1" s="0"/>
      <c r="JFG1" s="0"/>
      <c r="JFH1" s="0"/>
      <c r="JFI1" s="0"/>
      <c r="JFJ1" s="0"/>
      <c r="JFK1" s="0"/>
      <c r="JFL1" s="0"/>
      <c r="JFM1" s="0"/>
      <c r="JFN1" s="0"/>
      <c r="JFO1" s="0"/>
      <c r="JFP1" s="0"/>
      <c r="JFQ1" s="0"/>
      <c r="JFR1" s="0"/>
      <c r="JFS1" s="0"/>
      <c r="JFT1" s="0"/>
      <c r="JFU1" s="0"/>
      <c r="JFV1" s="0"/>
      <c r="JFW1" s="0"/>
      <c r="JFX1" s="0"/>
      <c r="JFY1" s="0"/>
      <c r="JFZ1" s="0"/>
      <c r="JGA1" s="0"/>
      <c r="JGB1" s="0"/>
      <c r="JGC1" s="0"/>
      <c r="JGD1" s="0"/>
      <c r="JGE1" s="0"/>
      <c r="JGF1" s="0"/>
      <c r="JGG1" s="0"/>
      <c r="JGH1" s="0"/>
      <c r="JGI1" s="0"/>
      <c r="JGJ1" s="0"/>
      <c r="JGK1" s="0"/>
      <c r="JGL1" s="0"/>
      <c r="JGM1" s="0"/>
      <c r="JGN1" s="0"/>
      <c r="JGO1" s="0"/>
      <c r="JGP1" s="0"/>
      <c r="JGQ1" s="0"/>
      <c r="JGR1" s="0"/>
      <c r="JGS1" s="0"/>
      <c r="JGT1" s="0"/>
      <c r="JGU1" s="0"/>
      <c r="JGV1" s="0"/>
      <c r="JGW1" s="0"/>
      <c r="JGX1" s="0"/>
      <c r="JGY1" s="0"/>
      <c r="JGZ1" s="0"/>
      <c r="JHA1" s="0"/>
      <c r="JHB1" s="0"/>
      <c r="JHC1" s="0"/>
      <c r="JHD1" s="0"/>
      <c r="JHE1" s="0"/>
      <c r="JHF1" s="0"/>
      <c r="JHG1" s="0"/>
      <c r="JHH1" s="0"/>
      <c r="JHI1" s="0"/>
      <c r="JHJ1" s="0"/>
      <c r="JHK1" s="0"/>
      <c r="JHL1" s="0"/>
      <c r="JHM1" s="0"/>
      <c r="JHN1" s="0"/>
      <c r="JHO1" s="0"/>
      <c r="JHP1" s="0"/>
      <c r="JHQ1" s="0"/>
      <c r="JHR1" s="0"/>
      <c r="JHS1" s="0"/>
      <c r="JHT1" s="0"/>
      <c r="JHU1" s="0"/>
      <c r="JHV1" s="0"/>
      <c r="JHW1" s="0"/>
      <c r="JHX1" s="0"/>
      <c r="JHY1" s="0"/>
      <c r="JHZ1" s="0"/>
      <c r="JIA1" s="0"/>
      <c r="JIB1" s="0"/>
      <c r="JIC1" s="0"/>
      <c r="JID1" s="0"/>
      <c r="JIE1" s="0"/>
      <c r="JIF1" s="0"/>
      <c r="JIG1" s="0"/>
      <c r="JIH1" s="0"/>
      <c r="JII1" s="0"/>
      <c r="JIJ1" s="0"/>
      <c r="JIK1" s="0"/>
      <c r="JIL1" s="0"/>
      <c r="JIM1" s="0"/>
      <c r="JIN1" s="0"/>
      <c r="JIO1" s="0"/>
      <c r="JIP1" s="0"/>
      <c r="JIQ1" s="0"/>
      <c r="JIR1" s="0"/>
      <c r="JIS1" s="0"/>
      <c r="JIT1" s="0"/>
      <c r="JIU1" s="0"/>
      <c r="JIV1" s="0"/>
      <c r="JIW1" s="0"/>
      <c r="JIX1" s="0"/>
      <c r="JIY1" s="0"/>
      <c r="JIZ1" s="0"/>
      <c r="JJA1" s="0"/>
      <c r="JJB1" s="0"/>
      <c r="JJC1" s="0"/>
      <c r="JJD1" s="0"/>
      <c r="JJE1" s="0"/>
      <c r="JJF1" s="0"/>
      <c r="JJG1" s="0"/>
      <c r="JJH1" s="0"/>
      <c r="JJI1" s="0"/>
      <c r="JJJ1" s="0"/>
      <c r="JJK1" s="0"/>
      <c r="JJL1" s="0"/>
      <c r="JJM1" s="0"/>
      <c r="JJN1" s="0"/>
      <c r="JJO1" s="0"/>
      <c r="JJP1" s="0"/>
      <c r="JJQ1" s="0"/>
      <c r="JJR1" s="0"/>
      <c r="JJS1" s="0"/>
      <c r="JJT1" s="0"/>
      <c r="JJU1" s="0"/>
      <c r="JJV1" s="0"/>
      <c r="JJW1" s="0"/>
      <c r="JJX1" s="0"/>
      <c r="JJY1" s="0"/>
      <c r="JJZ1" s="0"/>
      <c r="JKA1" s="0"/>
      <c r="JKB1" s="0"/>
      <c r="JKC1" s="0"/>
      <c r="JKD1" s="0"/>
      <c r="JKE1" s="0"/>
      <c r="JKF1" s="0"/>
      <c r="JKG1" s="0"/>
      <c r="JKH1" s="0"/>
      <c r="JKI1" s="0"/>
      <c r="JKJ1" s="0"/>
      <c r="JKK1" s="0"/>
      <c r="JKL1" s="0"/>
      <c r="JKM1" s="0"/>
      <c r="JKN1" s="0"/>
      <c r="JKO1" s="0"/>
      <c r="JKP1" s="0"/>
      <c r="JKQ1" s="0"/>
      <c r="JKR1" s="0"/>
      <c r="JKS1" s="0"/>
      <c r="JKT1" s="0"/>
      <c r="JKU1" s="0"/>
      <c r="JKV1" s="0"/>
      <c r="JKW1" s="0"/>
      <c r="JKX1" s="0"/>
      <c r="JKY1" s="0"/>
      <c r="JKZ1" s="0"/>
      <c r="JLA1" s="0"/>
      <c r="JLB1" s="0"/>
      <c r="JLC1" s="0"/>
      <c r="JLD1" s="0"/>
      <c r="JLE1" s="0"/>
      <c r="JLF1" s="0"/>
      <c r="JLG1" s="0"/>
      <c r="JLH1" s="0"/>
      <c r="JLI1" s="0"/>
      <c r="JLJ1" s="0"/>
      <c r="JLK1" s="0"/>
      <c r="JLL1" s="0"/>
      <c r="JLM1" s="0"/>
      <c r="JLN1" s="0"/>
      <c r="JLO1" s="0"/>
      <c r="JLP1" s="0"/>
      <c r="JLQ1" s="0"/>
      <c r="JLR1" s="0"/>
      <c r="JLS1" s="0"/>
      <c r="JLT1" s="0"/>
      <c r="JLU1" s="0"/>
      <c r="JLV1" s="0"/>
      <c r="JLW1" s="0"/>
      <c r="JLX1" s="0"/>
      <c r="JLY1" s="0"/>
      <c r="JLZ1" s="0"/>
      <c r="JMA1" s="0"/>
      <c r="JMB1" s="0"/>
      <c r="JMC1" s="0"/>
      <c r="JMD1" s="0"/>
      <c r="JME1" s="0"/>
      <c r="JMF1" s="0"/>
      <c r="JMG1" s="0"/>
      <c r="JMH1" s="0"/>
      <c r="JMI1" s="0"/>
      <c r="JMJ1" s="0"/>
      <c r="JMK1" s="0"/>
      <c r="JML1" s="0"/>
      <c r="JMM1" s="0"/>
      <c r="JMN1" s="0"/>
      <c r="JMO1" s="0"/>
      <c r="JMP1" s="0"/>
      <c r="JMQ1" s="0"/>
      <c r="JMR1" s="0"/>
      <c r="JMS1" s="0"/>
      <c r="JMT1" s="0"/>
      <c r="JMU1" s="0"/>
      <c r="JMV1" s="0"/>
      <c r="JMW1" s="0"/>
      <c r="JMX1" s="0"/>
      <c r="JMY1" s="0"/>
      <c r="JMZ1" s="0"/>
      <c r="JNA1" s="0"/>
      <c r="JNB1" s="0"/>
      <c r="JNC1" s="0"/>
      <c r="JND1" s="0"/>
      <c r="JNE1" s="0"/>
      <c r="JNF1" s="0"/>
      <c r="JNG1" s="0"/>
      <c r="JNH1" s="0"/>
      <c r="JNI1" s="0"/>
      <c r="JNJ1" s="0"/>
      <c r="JNK1" s="0"/>
      <c r="JNL1" s="0"/>
      <c r="JNM1" s="0"/>
      <c r="JNN1" s="0"/>
      <c r="JNO1" s="0"/>
      <c r="JNP1" s="0"/>
      <c r="JNQ1" s="0"/>
      <c r="JNR1" s="0"/>
      <c r="JNS1" s="0"/>
      <c r="JNT1" s="0"/>
      <c r="JNU1" s="0"/>
      <c r="JNV1" s="0"/>
      <c r="JNW1" s="0"/>
      <c r="JNX1" s="0"/>
      <c r="JNY1" s="0"/>
      <c r="JNZ1" s="0"/>
      <c r="JOA1" s="0"/>
      <c r="JOB1" s="0"/>
      <c r="JOC1" s="0"/>
      <c r="JOD1" s="0"/>
      <c r="JOE1" s="0"/>
      <c r="JOF1" s="0"/>
      <c r="JOG1" s="0"/>
      <c r="JOH1" s="0"/>
      <c r="JOI1" s="0"/>
      <c r="JOJ1" s="0"/>
      <c r="JOK1" s="0"/>
      <c r="JOL1" s="0"/>
      <c r="JOM1" s="0"/>
      <c r="JON1" s="0"/>
      <c r="JOO1" s="0"/>
      <c r="JOP1" s="0"/>
      <c r="JOQ1" s="0"/>
      <c r="JOR1" s="0"/>
      <c r="JOS1" s="0"/>
      <c r="JOT1" s="0"/>
      <c r="JOU1" s="0"/>
      <c r="JOV1" s="0"/>
      <c r="JOW1" s="0"/>
      <c r="JOX1" s="0"/>
      <c r="JOY1" s="0"/>
      <c r="JOZ1" s="0"/>
      <c r="JPA1" s="0"/>
      <c r="JPB1" s="0"/>
      <c r="JPC1" s="0"/>
      <c r="JPD1" s="0"/>
      <c r="JPE1" s="0"/>
      <c r="JPF1" s="0"/>
      <c r="JPG1" s="0"/>
      <c r="JPH1" s="0"/>
      <c r="JPI1" s="0"/>
      <c r="JPJ1" s="0"/>
      <c r="JPK1" s="0"/>
      <c r="JPL1" s="0"/>
      <c r="JPM1" s="0"/>
      <c r="JPN1" s="0"/>
      <c r="JPO1" s="0"/>
      <c r="JPP1" s="0"/>
      <c r="JPQ1" s="0"/>
      <c r="JPR1" s="0"/>
      <c r="JPS1" s="0"/>
      <c r="JPT1" s="0"/>
      <c r="JPU1" s="0"/>
      <c r="JPV1" s="0"/>
      <c r="JPW1" s="0"/>
      <c r="JPX1" s="0"/>
      <c r="JPY1" s="0"/>
      <c r="JPZ1" s="0"/>
      <c r="JQA1" s="0"/>
      <c r="JQB1" s="0"/>
      <c r="JQC1" s="0"/>
      <c r="JQD1" s="0"/>
      <c r="JQE1" s="0"/>
      <c r="JQF1" s="0"/>
      <c r="JQG1" s="0"/>
      <c r="JQH1" s="0"/>
      <c r="JQI1" s="0"/>
      <c r="JQJ1" s="0"/>
      <c r="JQK1" s="0"/>
      <c r="JQL1" s="0"/>
      <c r="JQM1" s="0"/>
      <c r="JQN1" s="0"/>
      <c r="JQO1" s="0"/>
      <c r="JQP1" s="0"/>
      <c r="JQQ1" s="0"/>
      <c r="JQR1" s="0"/>
      <c r="JQS1" s="0"/>
      <c r="JQT1" s="0"/>
      <c r="JQU1" s="0"/>
      <c r="JQV1" s="0"/>
      <c r="JQW1" s="0"/>
      <c r="JQX1" s="0"/>
      <c r="JQY1" s="0"/>
      <c r="JQZ1" s="0"/>
      <c r="JRA1" s="0"/>
      <c r="JRB1" s="0"/>
      <c r="JRC1" s="0"/>
      <c r="JRD1" s="0"/>
      <c r="JRE1" s="0"/>
      <c r="JRF1" s="0"/>
      <c r="JRG1" s="0"/>
      <c r="JRH1" s="0"/>
      <c r="JRI1" s="0"/>
      <c r="JRJ1" s="0"/>
      <c r="JRK1" s="0"/>
      <c r="JRL1" s="0"/>
      <c r="JRM1" s="0"/>
      <c r="JRN1" s="0"/>
      <c r="JRO1" s="0"/>
      <c r="JRP1" s="0"/>
      <c r="JRQ1" s="0"/>
      <c r="JRR1" s="0"/>
      <c r="JRS1" s="0"/>
      <c r="JRT1" s="0"/>
      <c r="JRU1" s="0"/>
      <c r="JRV1" s="0"/>
      <c r="JRW1" s="0"/>
      <c r="JRX1" s="0"/>
      <c r="JRY1" s="0"/>
      <c r="JRZ1" s="0"/>
      <c r="JSA1" s="0"/>
      <c r="JSB1" s="0"/>
      <c r="JSC1" s="0"/>
      <c r="JSD1" s="0"/>
      <c r="JSE1" s="0"/>
      <c r="JSF1" s="0"/>
      <c r="JSG1" s="0"/>
      <c r="JSH1" s="0"/>
      <c r="JSI1" s="0"/>
      <c r="JSJ1" s="0"/>
      <c r="JSK1" s="0"/>
      <c r="JSL1" s="0"/>
      <c r="JSM1" s="0"/>
      <c r="JSN1" s="0"/>
      <c r="JSO1" s="0"/>
      <c r="JSP1" s="0"/>
      <c r="JSQ1" s="0"/>
      <c r="JSR1" s="0"/>
      <c r="JSS1" s="0"/>
      <c r="JST1" s="0"/>
      <c r="JSU1" s="0"/>
      <c r="JSV1" s="0"/>
      <c r="JSW1" s="0"/>
      <c r="JSX1" s="0"/>
      <c r="JSY1" s="0"/>
      <c r="JSZ1" s="0"/>
      <c r="JTA1" s="0"/>
      <c r="JTB1" s="0"/>
      <c r="JTC1" s="0"/>
      <c r="JTD1" s="0"/>
      <c r="JTE1" s="0"/>
      <c r="JTF1" s="0"/>
      <c r="JTG1" s="0"/>
      <c r="JTH1" s="0"/>
      <c r="JTI1" s="0"/>
      <c r="JTJ1" s="0"/>
      <c r="JTK1" s="0"/>
      <c r="JTL1" s="0"/>
      <c r="JTM1" s="0"/>
      <c r="JTN1" s="0"/>
      <c r="JTO1" s="0"/>
      <c r="JTP1" s="0"/>
      <c r="JTQ1" s="0"/>
      <c r="JTR1" s="0"/>
      <c r="JTS1" s="0"/>
      <c r="JTT1" s="0"/>
      <c r="JTU1" s="0"/>
      <c r="JTV1" s="0"/>
      <c r="JTW1" s="0"/>
      <c r="JTX1" s="0"/>
      <c r="JTY1" s="0"/>
      <c r="JTZ1" s="0"/>
      <c r="JUA1" s="0"/>
      <c r="JUB1" s="0"/>
      <c r="JUC1" s="0"/>
      <c r="JUD1" s="0"/>
      <c r="JUE1" s="0"/>
      <c r="JUF1" s="0"/>
      <c r="JUG1" s="0"/>
      <c r="JUH1" s="0"/>
      <c r="JUI1" s="0"/>
      <c r="JUJ1" s="0"/>
      <c r="JUK1" s="0"/>
      <c r="JUL1" s="0"/>
      <c r="JUM1" s="0"/>
      <c r="JUN1" s="0"/>
      <c r="JUO1" s="0"/>
      <c r="JUP1" s="0"/>
      <c r="JUQ1" s="0"/>
      <c r="JUR1" s="0"/>
      <c r="JUS1" s="0"/>
      <c r="JUT1" s="0"/>
      <c r="JUU1" s="0"/>
      <c r="JUV1" s="0"/>
      <c r="JUW1" s="0"/>
      <c r="JUX1" s="0"/>
      <c r="JUY1" s="0"/>
      <c r="JUZ1" s="0"/>
      <c r="JVA1" s="0"/>
      <c r="JVB1" s="0"/>
      <c r="JVC1" s="0"/>
      <c r="JVD1" s="0"/>
      <c r="JVE1" s="0"/>
      <c r="JVF1" s="0"/>
      <c r="JVG1" s="0"/>
      <c r="JVH1" s="0"/>
      <c r="JVI1" s="0"/>
      <c r="JVJ1" s="0"/>
      <c r="JVK1" s="0"/>
      <c r="JVL1" s="0"/>
      <c r="JVM1" s="0"/>
      <c r="JVN1" s="0"/>
      <c r="JVO1" s="0"/>
      <c r="JVP1" s="0"/>
      <c r="JVQ1" s="0"/>
      <c r="JVR1" s="0"/>
      <c r="JVS1" s="0"/>
      <c r="JVT1" s="0"/>
      <c r="JVU1" s="0"/>
      <c r="JVV1" s="0"/>
      <c r="JVW1" s="0"/>
      <c r="JVX1" s="0"/>
      <c r="JVY1" s="0"/>
      <c r="JVZ1" s="0"/>
      <c r="JWA1" s="0"/>
      <c r="JWB1" s="0"/>
      <c r="JWC1" s="0"/>
      <c r="JWD1" s="0"/>
      <c r="JWE1" s="0"/>
      <c r="JWF1" s="0"/>
      <c r="JWG1" s="0"/>
      <c r="JWH1" s="0"/>
      <c r="JWI1" s="0"/>
      <c r="JWJ1" s="0"/>
      <c r="JWK1" s="0"/>
      <c r="JWL1" s="0"/>
      <c r="JWM1" s="0"/>
      <c r="JWN1" s="0"/>
      <c r="JWO1" s="0"/>
      <c r="JWP1" s="0"/>
      <c r="JWQ1" s="0"/>
      <c r="JWR1" s="0"/>
      <c r="JWS1" s="0"/>
      <c r="JWT1" s="0"/>
      <c r="JWU1" s="0"/>
      <c r="JWV1" s="0"/>
      <c r="JWW1" s="0"/>
      <c r="JWX1" s="0"/>
      <c r="JWY1" s="0"/>
      <c r="JWZ1" s="0"/>
      <c r="JXA1" s="0"/>
      <c r="JXB1" s="0"/>
      <c r="JXC1" s="0"/>
      <c r="JXD1" s="0"/>
      <c r="JXE1" s="0"/>
      <c r="JXF1" s="0"/>
      <c r="JXG1" s="0"/>
      <c r="JXH1" s="0"/>
      <c r="JXI1" s="0"/>
      <c r="JXJ1" s="0"/>
      <c r="JXK1" s="0"/>
      <c r="JXL1" s="0"/>
      <c r="JXM1" s="0"/>
      <c r="JXN1" s="0"/>
      <c r="JXO1" s="0"/>
      <c r="JXP1" s="0"/>
      <c r="JXQ1" s="0"/>
      <c r="JXR1" s="0"/>
      <c r="JXS1" s="0"/>
      <c r="JXT1" s="0"/>
      <c r="JXU1" s="0"/>
      <c r="JXV1" s="0"/>
      <c r="JXW1" s="0"/>
      <c r="JXX1" s="0"/>
      <c r="JXY1" s="0"/>
      <c r="JXZ1" s="0"/>
      <c r="JYA1" s="0"/>
      <c r="JYB1" s="0"/>
      <c r="JYC1" s="0"/>
      <c r="JYD1" s="0"/>
      <c r="JYE1" s="0"/>
      <c r="JYF1" s="0"/>
      <c r="JYG1" s="0"/>
      <c r="JYH1" s="0"/>
      <c r="JYI1" s="0"/>
      <c r="JYJ1" s="0"/>
      <c r="JYK1" s="0"/>
      <c r="JYL1" s="0"/>
      <c r="JYM1" s="0"/>
      <c r="JYN1" s="0"/>
      <c r="JYO1" s="0"/>
      <c r="JYP1" s="0"/>
      <c r="JYQ1" s="0"/>
      <c r="JYR1" s="0"/>
      <c r="JYS1" s="0"/>
      <c r="JYT1" s="0"/>
      <c r="JYU1" s="0"/>
      <c r="JYV1" s="0"/>
      <c r="JYW1" s="0"/>
      <c r="JYX1" s="0"/>
      <c r="JYY1" s="0"/>
      <c r="JYZ1" s="0"/>
      <c r="JZA1" s="0"/>
      <c r="JZB1" s="0"/>
      <c r="JZC1" s="0"/>
      <c r="JZD1" s="0"/>
      <c r="JZE1" s="0"/>
      <c r="JZF1" s="0"/>
      <c r="JZG1" s="0"/>
      <c r="JZH1" s="0"/>
      <c r="JZI1" s="0"/>
      <c r="JZJ1" s="0"/>
      <c r="JZK1" s="0"/>
      <c r="JZL1" s="0"/>
      <c r="JZM1" s="0"/>
      <c r="JZN1" s="0"/>
      <c r="JZO1" s="0"/>
      <c r="JZP1" s="0"/>
      <c r="JZQ1" s="0"/>
      <c r="JZR1" s="0"/>
      <c r="JZS1" s="0"/>
      <c r="JZT1" s="0"/>
      <c r="JZU1" s="0"/>
      <c r="JZV1" s="0"/>
      <c r="JZW1" s="0"/>
      <c r="JZX1" s="0"/>
      <c r="JZY1" s="0"/>
      <c r="JZZ1" s="0"/>
      <c r="KAA1" s="0"/>
      <c r="KAB1" s="0"/>
      <c r="KAC1" s="0"/>
      <c r="KAD1" s="0"/>
      <c r="KAE1" s="0"/>
      <c r="KAF1" s="0"/>
      <c r="KAG1" s="0"/>
      <c r="KAH1" s="0"/>
      <c r="KAI1" s="0"/>
      <c r="KAJ1" s="0"/>
      <c r="KAK1" s="0"/>
      <c r="KAL1" s="0"/>
      <c r="KAM1" s="0"/>
      <c r="KAN1" s="0"/>
      <c r="KAO1" s="0"/>
      <c r="KAP1" s="0"/>
      <c r="KAQ1" s="0"/>
      <c r="KAR1" s="0"/>
      <c r="KAS1" s="0"/>
      <c r="KAT1" s="0"/>
      <c r="KAU1" s="0"/>
      <c r="KAV1" s="0"/>
      <c r="KAW1" s="0"/>
      <c r="KAX1" s="0"/>
      <c r="KAY1" s="0"/>
      <c r="KAZ1" s="0"/>
      <c r="KBA1" s="0"/>
      <c r="KBB1" s="0"/>
      <c r="KBC1" s="0"/>
      <c r="KBD1" s="0"/>
      <c r="KBE1" s="0"/>
      <c r="KBF1" s="0"/>
      <c r="KBG1" s="0"/>
      <c r="KBH1" s="0"/>
      <c r="KBI1" s="0"/>
      <c r="KBJ1" s="0"/>
      <c r="KBK1" s="0"/>
      <c r="KBL1" s="0"/>
      <c r="KBM1" s="0"/>
      <c r="KBN1" s="0"/>
      <c r="KBO1" s="0"/>
      <c r="KBP1" s="0"/>
      <c r="KBQ1" s="0"/>
      <c r="KBR1" s="0"/>
      <c r="KBS1" s="0"/>
      <c r="KBT1" s="0"/>
      <c r="KBU1" s="0"/>
      <c r="KBV1" s="0"/>
      <c r="KBW1" s="0"/>
      <c r="KBX1" s="0"/>
      <c r="KBY1" s="0"/>
      <c r="KBZ1" s="0"/>
      <c r="KCA1" s="0"/>
      <c r="KCB1" s="0"/>
      <c r="KCC1" s="0"/>
      <c r="KCD1" s="0"/>
      <c r="KCE1" s="0"/>
      <c r="KCF1" s="0"/>
      <c r="KCG1" s="0"/>
      <c r="KCH1" s="0"/>
      <c r="KCI1" s="0"/>
      <c r="KCJ1" s="0"/>
      <c r="KCK1" s="0"/>
      <c r="KCL1" s="0"/>
      <c r="KCM1" s="0"/>
      <c r="KCN1" s="0"/>
      <c r="KCO1" s="0"/>
      <c r="KCP1" s="0"/>
      <c r="KCQ1" s="0"/>
      <c r="KCR1" s="0"/>
      <c r="KCS1" s="0"/>
      <c r="KCT1" s="0"/>
      <c r="KCU1" s="0"/>
      <c r="KCV1" s="0"/>
      <c r="KCW1" s="0"/>
      <c r="KCX1" s="0"/>
      <c r="KCY1" s="0"/>
      <c r="KCZ1" s="0"/>
      <c r="KDA1" s="0"/>
      <c r="KDB1" s="0"/>
      <c r="KDC1" s="0"/>
      <c r="KDD1" s="0"/>
      <c r="KDE1" s="0"/>
      <c r="KDF1" s="0"/>
      <c r="KDG1" s="0"/>
      <c r="KDH1" s="0"/>
      <c r="KDI1" s="0"/>
      <c r="KDJ1" s="0"/>
      <c r="KDK1" s="0"/>
      <c r="KDL1" s="0"/>
      <c r="KDM1" s="0"/>
      <c r="KDN1" s="0"/>
      <c r="KDO1" s="0"/>
      <c r="KDP1" s="0"/>
      <c r="KDQ1" s="0"/>
      <c r="KDR1" s="0"/>
      <c r="KDS1" s="0"/>
      <c r="KDT1" s="0"/>
      <c r="KDU1" s="0"/>
      <c r="KDV1" s="0"/>
      <c r="KDW1" s="0"/>
      <c r="KDX1" s="0"/>
      <c r="KDY1" s="0"/>
      <c r="KDZ1" s="0"/>
      <c r="KEA1" s="0"/>
      <c r="KEB1" s="0"/>
      <c r="KEC1" s="0"/>
      <c r="KED1" s="0"/>
      <c r="KEE1" s="0"/>
      <c r="KEF1" s="0"/>
      <c r="KEG1" s="0"/>
      <c r="KEH1" s="0"/>
      <c r="KEI1" s="0"/>
      <c r="KEJ1" s="0"/>
      <c r="KEK1" s="0"/>
      <c r="KEL1" s="0"/>
      <c r="KEM1" s="0"/>
      <c r="KEN1" s="0"/>
      <c r="KEO1" s="0"/>
      <c r="KEP1" s="0"/>
      <c r="KEQ1" s="0"/>
      <c r="KER1" s="0"/>
      <c r="KES1" s="0"/>
      <c r="KET1" s="0"/>
      <c r="KEU1" s="0"/>
      <c r="KEV1" s="0"/>
      <c r="KEW1" s="0"/>
      <c r="KEX1" s="0"/>
      <c r="KEY1" s="0"/>
      <c r="KEZ1" s="0"/>
      <c r="KFA1" s="0"/>
      <c r="KFB1" s="0"/>
      <c r="KFC1" s="0"/>
      <c r="KFD1" s="0"/>
      <c r="KFE1" s="0"/>
      <c r="KFF1" s="0"/>
      <c r="KFG1" s="0"/>
      <c r="KFH1" s="0"/>
      <c r="KFI1" s="0"/>
      <c r="KFJ1" s="0"/>
      <c r="KFK1" s="0"/>
      <c r="KFL1" s="0"/>
      <c r="KFM1" s="0"/>
      <c r="KFN1" s="0"/>
      <c r="KFO1" s="0"/>
      <c r="KFP1" s="0"/>
      <c r="KFQ1" s="0"/>
      <c r="KFR1" s="0"/>
      <c r="KFS1" s="0"/>
      <c r="KFT1" s="0"/>
      <c r="KFU1" s="0"/>
      <c r="KFV1" s="0"/>
      <c r="KFW1" s="0"/>
      <c r="KFX1" s="0"/>
      <c r="KFY1" s="0"/>
      <c r="KFZ1" s="0"/>
      <c r="KGA1" s="0"/>
      <c r="KGB1" s="0"/>
      <c r="KGC1" s="0"/>
      <c r="KGD1" s="0"/>
      <c r="KGE1" s="0"/>
      <c r="KGF1" s="0"/>
      <c r="KGG1" s="0"/>
      <c r="KGH1" s="0"/>
      <c r="KGI1" s="0"/>
      <c r="KGJ1" s="0"/>
      <c r="KGK1" s="0"/>
      <c r="KGL1" s="0"/>
      <c r="KGM1" s="0"/>
      <c r="KGN1" s="0"/>
      <c r="KGO1" s="0"/>
      <c r="KGP1" s="0"/>
      <c r="KGQ1" s="0"/>
      <c r="KGR1" s="0"/>
      <c r="KGS1" s="0"/>
      <c r="KGT1" s="0"/>
      <c r="KGU1" s="0"/>
      <c r="KGV1" s="0"/>
      <c r="KGW1" s="0"/>
      <c r="KGX1" s="0"/>
      <c r="KGY1" s="0"/>
      <c r="KGZ1" s="0"/>
      <c r="KHA1" s="0"/>
      <c r="KHB1" s="0"/>
      <c r="KHC1" s="0"/>
      <c r="KHD1" s="0"/>
      <c r="KHE1" s="0"/>
      <c r="KHF1" s="0"/>
      <c r="KHG1" s="0"/>
      <c r="KHH1" s="0"/>
      <c r="KHI1" s="0"/>
      <c r="KHJ1" s="0"/>
      <c r="KHK1" s="0"/>
      <c r="KHL1" s="0"/>
      <c r="KHM1" s="0"/>
      <c r="KHN1" s="0"/>
      <c r="KHO1" s="0"/>
      <c r="KHP1" s="0"/>
      <c r="KHQ1" s="0"/>
      <c r="KHR1" s="0"/>
      <c r="KHS1" s="0"/>
      <c r="KHT1" s="0"/>
      <c r="KHU1" s="0"/>
      <c r="KHV1" s="0"/>
      <c r="KHW1" s="0"/>
      <c r="KHX1" s="0"/>
      <c r="KHY1" s="0"/>
      <c r="KHZ1" s="0"/>
      <c r="KIA1" s="0"/>
      <c r="KIB1" s="0"/>
      <c r="KIC1" s="0"/>
      <c r="KID1" s="0"/>
      <c r="KIE1" s="0"/>
      <c r="KIF1" s="0"/>
      <c r="KIG1" s="0"/>
      <c r="KIH1" s="0"/>
      <c r="KII1" s="0"/>
      <c r="KIJ1" s="0"/>
      <c r="KIK1" s="0"/>
      <c r="KIL1" s="0"/>
      <c r="KIM1" s="0"/>
      <c r="KIN1" s="0"/>
      <c r="KIO1" s="0"/>
      <c r="KIP1" s="0"/>
      <c r="KIQ1" s="0"/>
      <c r="KIR1" s="0"/>
      <c r="KIS1" s="0"/>
      <c r="KIT1" s="0"/>
      <c r="KIU1" s="0"/>
      <c r="KIV1" s="0"/>
      <c r="KIW1" s="0"/>
      <c r="KIX1" s="0"/>
      <c r="KIY1" s="0"/>
      <c r="KIZ1" s="0"/>
      <c r="KJA1" s="0"/>
      <c r="KJB1" s="0"/>
      <c r="KJC1" s="0"/>
      <c r="KJD1" s="0"/>
      <c r="KJE1" s="0"/>
      <c r="KJF1" s="0"/>
      <c r="KJG1" s="0"/>
      <c r="KJH1" s="0"/>
      <c r="KJI1" s="0"/>
      <c r="KJJ1" s="0"/>
      <c r="KJK1" s="0"/>
      <c r="KJL1" s="0"/>
      <c r="KJM1" s="0"/>
      <c r="KJN1" s="0"/>
      <c r="KJO1" s="0"/>
      <c r="KJP1" s="0"/>
      <c r="KJQ1" s="0"/>
      <c r="KJR1" s="0"/>
      <c r="KJS1" s="0"/>
      <c r="KJT1" s="0"/>
      <c r="KJU1" s="0"/>
      <c r="KJV1" s="0"/>
      <c r="KJW1" s="0"/>
      <c r="KJX1" s="0"/>
      <c r="KJY1" s="0"/>
      <c r="KJZ1" s="0"/>
      <c r="KKA1" s="0"/>
      <c r="KKB1" s="0"/>
      <c r="KKC1" s="0"/>
      <c r="KKD1" s="0"/>
      <c r="KKE1" s="0"/>
      <c r="KKF1" s="0"/>
      <c r="KKG1" s="0"/>
      <c r="KKH1" s="0"/>
      <c r="KKI1" s="0"/>
      <c r="KKJ1" s="0"/>
      <c r="KKK1" s="0"/>
      <c r="KKL1" s="0"/>
      <c r="KKM1" s="0"/>
      <c r="KKN1" s="0"/>
      <c r="KKO1" s="0"/>
      <c r="KKP1" s="0"/>
      <c r="KKQ1" s="0"/>
      <c r="KKR1" s="0"/>
      <c r="KKS1" s="0"/>
      <c r="KKT1" s="0"/>
      <c r="KKU1" s="0"/>
      <c r="KKV1" s="0"/>
      <c r="KKW1" s="0"/>
      <c r="KKX1" s="0"/>
      <c r="KKY1" s="0"/>
      <c r="KKZ1" s="0"/>
      <c r="KLA1" s="0"/>
      <c r="KLB1" s="0"/>
      <c r="KLC1" s="0"/>
      <c r="KLD1" s="0"/>
      <c r="KLE1" s="0"/>
      <c r="KLF1" s="0"/>
      <c r="KLG1" s="0"/>
      <c r="KLH1" s="0"/>
      <c r="KLI1" s="0"/>
      <c r="KLJ1" s="0"/>
      <c r="KLK1" s="0"/>
      <c r="KLL1" s="0"/>
      <c r="KLM1" s="0"/>
      <c r="KLN1" s="0"/>
      <c r="KLO1" s="0"/>
      <c r="KLP1" s="0"/>
      <c r="KLQ1" s="0"/>
      <c r="KLR1" s="0"/>
      <c r="KLS1" s="0"/>
      <c r="KLT1" s="0"/>
      <c r="KLU1" s="0"/>
      <c r="KLV1" s="0"/>
      <c r="KLW1" s="0"/>
      <c r="KLX1" s="0"/>
      <c r="KLY1" s="0"/>
      <c r="KLZ1" s="0"/>
      <c r="KMA1" s="0"/>
      <c r="KMB1" s="0"/>
      <c r="KMC1" s="0"/>
      <c r="KMD1" s="0"/>
      <c r="KME1" s="0"/>
      <c r="KMF1" s="0"/>
      <c r="KMG1" s="0"/>
      <c r="KMH1" s="0"/>
      <c r="KMI1" s="0"/>
      <c r="KMJ1" s="0"/>
      <c r="KMK1" s="0"/>
      <c r="KML1" s="0"/>
      <c r="KMM1" s="0"/>
      <c r="KMN1" s="0"/>
      <c r="KMO1" s="0"/>
      <c r="KMP1" s="0"/>
      <c r="KMQ1" s="0"/>
      <c r="KMR1" s="0"/>
      <c r="KMS1" s="0"/>
      <c r="KMT1" s="0"/>
      <c r="KMU1" s="0"/>
      <c r="KMV1" s="0"/>
      <c r="KMW1" s="0"/>
      <c r="KMX1" s="0"/>
      <c r="KMY1" s="0"/>
      <c r="KMZ1" s="0"/>
      <c r="KNA1" s="0"/>
      <c r="KNB1" s="0"/>
      <c r="KNC1" s="0"/>
      <c r="KND1" s="0"/>
      <c r="KNE1" s="0"/>
      <c r="KNF1" s="0"/>
      <c r="KNG1" s="0"/>
      <c r="KNH1" s="0"/>
      <c r="KNI1" s="0"/>
      <c r="KNJ1" s="0"/>
      <c r="KNK1" s="0"/>
      <c r="KNL1" s="0"/>
      <c r="KNM1" s="0"/>
      <c r="KNN1" s="0"/>
      <c r="KNO1" s="0"/>
      <c r="KNP1" s="0"/>
      <c r="KNQ1" s="0"/>
      <c r="KNR1" s="0"/>
      <c r="KNS1" s="0"/>
      <c r="KNT1" s="0"/>
      <c r="KNU1" s="0"/>
      <c r="KNV1" s="0"/>
      <c r="KNW1" s="0"/>
      <c r="KNX1" s="0"/>
      <c r="KNY1" s="0"/>
      <c r="KNZ1" s="0"/>
      <c r="KOA1" s="0"/>
      <c r="KOB1" s="0"/>
      <c r="KOC1" s="0"/>
      <c r="KOD1" s="0"/>
      <c r="KOE1" s="0"/>
      <c r="KOF1" s="0"/>
      <c r="KOG1" s="0"/>
      <c r="KOH1" s="0"/>
      <c r="KOI1" s="0"/>
      <c r="KOJ1" s="0"/>
      <c r="KOK1" s="0"/>
      <c r="KOL1" s="0"/>
      <c r="KOM1" s="0"/>
      <c r="KON1" s="0"/>
      <c r="KOO1" s="0"/>
      <c r="KOP1" s="0"/>
      <c r="KOQ1" s="0"/>
      <c r="KOR1" s="0"/>
      <c r="KOS1" s="0"/>
      <c r="KOT1" s="0"/>
      <c r="KOU1" s="0"/>
      <c r="KOV1" s="0"/>
      <c r="KOW1" s="0"/>
      <c r="KOX1" s="0"/>
      <c r="KOY1" s="0"/>
      <c r="KOZ1" s="0"/>
      <c r="KPA1" s="0"/>
      <c r="KPB1" s="0"/>
      <c r="KPC1" s="0"/>
      <c r="KPD1" s="0"/>
      <c r="KPE1" s="0"/>
      <c r="KPF1" s="0"/>
      <c r="KPG1" s="0"/>
      <c r="KPH1" s="0"/>
      <c r="KPI1" s="0"/>
      <c r="KPJ1" s="0"/>
      <c r="KPK1" s="0"/>
      <c r="KPL1" s="0"/>
      <c r="KPM1" s="0"/>
      <c r="KPN1" s="0"/>
      <c r="KPO1" s="0"/>
      <c r="KPP1" s="0"/>
      <c r="KPQ1" s="0"/>
      <c r="KPR1" s="0"/>
      <c r="KPS1" s="0"/>
      <c r="KPT1" s="0"/>
      <c r="KPU1" s="0"/>
      <c r="KPV1" s="0"/>
      <c r="KPW1" s="0"/>
      <c r="KPX1" s="0"/>
      <c r="KPY1" s="0"/>
      <c r="KPZ1" s="0"/>
      <c r="KQA1" s="0"/>
      <c r="KQB1" s="0"/>
      <c r="KQC1" s="0"/>
      <c r="KQD1" s="0"/>
      <c r="KQE1" s="0"/>
      <c r="KQF1" s="0"/>
      <c r="KQG1" s="0"/>
      <c r="KQH1" s="0"/>
      <c r="KQI1" s="0"/>
      <c r="KQJ1" s="0"/>
      <c r="KQK1" s="0"/>
      <c r="KQL1" s="0"/>
      <c r="KQM1" s="0"/>
      <c r="KQN1" s="0"/>
      <c r="KQO1" s="0"/>
      <c r="KQP1" s="0"/>
      <c r="KQQ1" s="0"/>
      <c r="KQR1" s="0"/>
      <c r="KQS1" s="0"/>
      <c r="KQT1" s="0"/>
      <c r="KQU1" s="0"/>
      <c r="KQV1" s="0"/>
      <c r="KQW1" s="0"/>
      <c r="KQX1" s="0"/>
      <c r="KQY1" s="0"/>
      <c r="KQZ1" s="0"/>
      <c r="KRA1" s="0"/>
      <c r="KRB1" s="0"/>
      <c r="KRC1" s="0"/>
      <c r="KRD1" s="0"/>
      <c r="KRE1" s="0"/>
      <c r="KRF1" s="0"/>
      <c r="KRG1" s="0"/>
      <c r="KRH1" s="0"/>
      <c r="KRI1" s="0"/>
      <c r="KRJ1" s="0"/>
      <c r="KRK1" s="0"/>
      <c r="KRL1" s="0"/>
      <c r="KRM1" s="0"/>
      <c r="KRN1" s="0"/>
      <c r="KRO1" s="0"/>
      <c r="KRP1" s="0"/>
      <c r="KRQ1" s="0"/>
      <c r="KRR1" s="0"/>
      <c r="KRS1" s="0"/>
      <c r="KRT1" s="0"/>
      <c r="KRU1" s="0"/>
      <c r="KRV1" s="0"/>
      <c r="KRW1" s="0"/>
      <c r="KRX1" s="0"/>
      <c r="KRY1" s="0"/>
      <c r="KRZ1" s="0"/>
      <c r="KSA1" s="0"/>
      <c r="KSB1" s="0"/>
      <c r="KSC1" s="0"/>
      <c r="KSD1" s="0"/>
      <c r="KSE1" s="0"/>
      <c r="KSF1" s="0"/>
      <c r="KSG1" s="0"/>
      <c r="KSH1" s="0"/>
      <c r="KSI1" s="0"/>
      <c r="KSJ1" s="0"/>
      <c r="KSK1" s="0"/>
      <c r="KSL1" s="0"/>
      <c r="KSM1" s="0"/>
      <c r="KSN1" s="0"/>
      <c r="KSO1" s="0"/>
      <c r="KSP1" s="0"/>
      <c r="KSQ1" s="0"/>
      <c r="KSR1" s="0"/>
      <c r="KSS1" s="0"/>
      <c r="KST1" s="0"/>
      <c r="KSU1" s="0"/>
      <c r="KSV1" s="0"/>
      <c r="KSW1" s="0"/>
      <c r="KSX1" s="0"/>
      <c r="KSY1" s="0"/>
      <c r="KSZ1" s="0"/>
      <c r="KTA1" s="0"/>
      <c r="KTB1" s="0"/>
      <c r="KTC1" s="0"/>
      <c r="KTD1" s="0"/>
      <c r="KTE1" s="0"/>
      <c r="KTF1" s="0"/>
      <c r="KTG1" s="0"/>
      <c r="KTH1" s="0"/>
      <c r="KTI1" s="0"/>
      <c r="KTJ1" s="0"/>
      <c r="KTK1" s="0"/>
      <c r="KTL1" s="0"/>
      <c r="KTM1" s="0"/>
      <c r="KTN1" s="0"/>
      <c r="KTO1" s="0"/>
      <c r="KTP1" s="0"/>
      <c r="KTQ1" s="0"/>
      <c r="KTR1" s="0"/>
      <c r="KTS1" s="0"/>
      <c r="KTT1" s="0"/>
      <c r="KTU1" s="0"/>
      <c r="KTV1" s="0"/>
      <c r="KTW1" s="0"/>
      <c r="KTX1" s="0"/>
      <c r="KTY1" s="0"/>
      <c r="KTZ1" s="0"/>
      <c r="KUA1" s="0"/>
      <c r="KUB1" s="0"/>
      <c r="KUC1" s="0"/>
      <c r="KUD1" s="0"/>
      <c r="KUE1" s="0"/>
      <c r="KUF1" s="0"/>
      <c r="KUG1" s="0"/>
      <c r="KUH1" s="0"/>
      <c r="KUI1" s="0"/>
      <c r="KUJ1" s="0"/>
      <c r="KUK1" s="0"/>
      <c r="KUL1" s="0"/>
      <c r="KUM1" s="0"/>
      <c r="KUN1" s="0"/>
      <c r="KUO1" s="0"/>
      <c r="KUP1" s="0"/>
      <c r="KUQ1" s="0"/>
      <c r="KUR1" s="0"/>
      <c r="KUS1" s="0"/>
      <c r="KUT1" s="0"/>
      <c r="KUU1" s="0"/>
      <c r="KUV1" s="0"/>
      <c r="KUW1" s="0"/>
      <c r="KUX1" s="0"/>
      <c r="KUY1" s="0"/>
      <c r="KUZ1" s="0"/>
      <c r="KVA1" s="0"/>
      <c r="KVB1" s="0"/>
      <c r="KVC1" s="0"/>
      <c r="KVD1" s="0"/>
      <c r="KVE1" s="0"/>
      <c r="KVF1" s="0"/>
      <c r="KVG1" s="0"/>
      <c r="KVH1" s="0"/>
      <c r="KVI1" s="0"/>
      <c r="KVJ1" s="0"/>
      <c r="KVK1" s="0"/>
      <c r="KVL1" s="0"/>
      <c r="KVM1" s="0"/>
      <c r="KVN1" s="0"/>
      <c r="KVO1" s="0"/>
      <c r="KVP1" s="0"/>
      <c r="KVQ1" s="0"/>
      <c r="KVR1" s="0"/>
      <c r="KVS1" s="0"/>
      <c r="KVT1" s="0"/>
      <c r="KVU1" s="0"/>
      <c r="KVV1" s="0"/>
      <c r="KVW1" s="0"/>
      <c r="KVX1" s="0"/>
      <c r="KVY1" s="0"/>
      <c r="KVZ1" s="0"/>
      <c r="KWA1" s="0"/>
      <c r="KWB1" s="0"/>
      <c r="KWC1" s="0"/>
      <c r="KWD1" s="0"/>
      <c r="KWE1" s="0"/>
      <c r="KWF1" s="0"/>
      <c r="KWG1" s="0"/>
      <c r="KWH1" s="0"/>
      <c r="KWI1" s="0"/>
      <c r="KWJ1" s="0"/>
      <c r="KWK1" s="0"/>
      <c r="KWL1" s="0"/>
      <c r="KWM1" s="0"/>
      <c r="KWN1" s="0"/>
      <c r="KWO1" s="0"/>
      <c r="KWP1" s="0"/>
      <c r="KWQ1" s="0"/>
      <c r="KWR1" s="0"/>
      <c r="KWS1" s="0"/>
      <c r="KWT1" s="0"/>
      <c r="KWU1" s="0"/>
      <c r="KWV1" s="0"/>
      <c r="KWW1" s="0"/>
      <c r="KWX1" s="0"/>
      <c r="KWY1" s="0"/>
      <c r="KWZ1" s="0"/>
      <c r="KXA1" s="0"/>
      <c r="KXB1" s="0"/>
      <c r="KXC1" s="0"/>
      <c r="KXD1" s="0"/>
      <c r="KXE1" s="0"/>
      <c r="KXF1" s="0"/>
      <c r="KXG1" s="0"/>
      <c r="KXH1" s="0"/>
      <c r="KXI1" s="0"/>
      <c r="KXJ1" s="0"/>
      <c r="KXK1" s="0"/>
      <c r="KXL1" s="0"/>
      <c r="KXM1" s="0"/>
      <c r="KXN1" s="0"/>
      <c r="KXO1" s="0"/>
      <c r="KXP1" s="0"/>
      <c r="KXQ1" s="0"/>
      <c r="KXR1" s="0"/>
      <c r="KXS1" s="0"/>
      <c r="KXT1" s="0"/>
      <c r="KXU1" s="0"/>
      <c r="KXV1" s="0"/>
      <c r="KXW1" s="0"/>
      <c r="KXX1" s="0"/>
      <c r="KXY1" s="0"/>
      <c r="KXZ1" s="0"/>
      <c r="KYA1" s="0"/>
      <c r="KYB1" s="0"/>
      <c r="KYC1" s="0"/>
      <c r="KYD1" s="0"/>
      <c r="KYE1" s="0"/>
      <c r="KYF1" s="0"/>
      <c r="KYG1" s="0"/>
      <c r="KYH1" s="0"/>
      <c r="KYI1" s="0"/>
      <c r="KYJ1" s="0"/>
      <c r="KYK1" s="0"/>
      <c r="KYL1" s="0"/>
      <c r="KYM1" s="0"/>
      <c r="KYN1" s="0"/>
      <c r="KYO1" s="0"/>
      <c r="KYP1" s="0"/>
      <c r="KYQ1" s="0"/>
      <c r="KYR1" s="0"/>
      <c r="KYS1" s="0"/>
      <c r="KYT1" s="0"/>
      <c r="KYU1" s="0"/>
      <c r="KYV1" s="0"/>
      <c r="KYW1" s="0"/>
      <c r="KYX1" s="0"/>
      <c r="KYY1" s="0"/>
      <c r="KYZ1" s="0"/>
      <c r="KZA1" s="0"/>
      <c r="KZB1" s="0"/>
      <c r="KZC1" s="0"/>
      <c r="KZD1" s="0"/>
      <c r="KZE1" s="0"/>
      <c r="KZF1" s="0"/>
      <c r="KZG1" s="0"/>
      <c r="KZH1" s="0"/>
      <c r="KZI1" s="0"/>
      <c r="KZJ1" s="0"/>
      <c r="KZK1" s="0"/>
      <c r="KZL1" s="0"/>
      <c r="KZM1" s="0"/>
      <c r="KZN1" s="0"/>
      <c r="KZO1" s="0"/>
      <c r="KZP1" s="0"/>
      <c r="KZQ1" s="0"/>
      <c r="KZR1" s="0"/>
      <c r="KZS1" s="0"/>
      <c r="KZT1" s="0"/>
      <c r="KZU1" s="0"/>
      <c r="KZV1" s="0"/>
      <c r="KZW1" s="0"/>
      <c r="KZX1" s="0"/>
      <c r="KZY1" s="0"/>
      <c r="KZZ1" s="0"/>
      <c r="LAA1" s="0"/>
      <c r="LAB1" s="0"/>
      <c r="LAC1" s="0"/>
      <c r="LAD1" s="0"/>
      <c r="LAE1" s="0"/>
      <c r="LAF1" s="0"/>
      <c r="LAG1" s="0"/>
      <c r="LAH1" s="0"/>
      <c r="LAI1" s="0"/>
      <c r="LAJ1" s="0"/>
      <c r="LAK1" s="0"/>
      <c r="LAL1" s="0"/>
      <c r="LAM1" s="0"/>
      <c r="LAN1" s="0"/>
      <c r="LAO1" s="0"/>
      <c r="LAP1" s="0"/>
      <c r="LAQ1" s="0"/>
      <c r="LAR1" s="0"/>
      <c r="LAS1" s="0"/>
      <c r="LAT1" s="0"/>
      <c r="LAU1" s="0"/>
      <c r="LAV1" s="0"/>
      <c r="LAW1" s="0"/>
      <c r="LAX1" s="0"/>
      <c r="LAY1" s="0"/>
      <c r="LAZ1" s="0"/>
      <c r="LBA1" s="0"/>
      <c r="LBB1" s="0"/>
      <c r="LBC1" s="0"/>
      <c r="LBD1" s="0"/>
      <c r="LBE1" s="0"/>
      <c r="LBF1" s="0"/>
      <c r="LBG1" s="0"/>
      <c r="LBH1" s="0"/>
      <c r="LBI1" s="0"/>
      <c r="LBJ1" s="0"/>
      <c r="LBK1" s="0"/>
      <c r="LBL1" s="0"/>
      <c r="LBM1" s="0"/>
      <c r="LBN1" s="0"/>
      <c r="LBO1" s="0"/>
      <c r="LBP1" s="0"/>
      <c r="LBQ1" s="0"/>
      <c r="LBR1" s="0"/>
      <c r="LBS1" s="0"/>
      <c r="LBT1" s="0"/>
      <c r="LBU1" s="0"/>
      <c r="LBV1" s="0"/>
      <c r="LBW1" s="0"/>
      <c r="LBX1" s="0"/>
      <c r="LBY1" s="0"/>
      <c r="LBZ1" s="0"/>
      <c r="LCA1" s="0"/>
      <c r="LCB1" s="0"/>
      <c r="LCC1" s="0"/>
      <c r="LCD1" s="0"/>
      <c r="LCE1" s="0"/>
      <c r="LCF1" s="0"/>
      <c r="LCG1" s="0"/>
      <c r="LCH1" s="0"/>
      <c r="LCI1" s="0"/>
      <c r="LCJ1" s="0"/>
      <c r="LCK1" s="0"/>
      <c r="LCL1" s="0"/>
      <c r="LCM1" s="0"/>
      <c r="LCN1" s="0"/>
      <c r="LCO1" s="0"/>
      <c r="LCP1" s="0"/>
      <c r="LCQ1" s="0"/>
      <c r="LCR1" s="0"/>
      <c r="LCS1" s="0"/>
      <c r="LCT1" s="0"/>
      <c r="LCU1" s="0"/>
      <c r="LCV1" s="0"/>
      <c r="LCW1" s="0"/>
      <c r="LCX1" s="0"/>
      <c r="LCY1" s="0"/>
      <c r="LCZ1" s="0"/>
      <c r="LDA1" s="0"/>
      <c r="LDB1" s="0"/>
      <c r="LDC1" s="0"/>
      <c r="LDD1" s="0"/>
      <c r="LDE1" s="0"/>
      <c r="LDF1" s="0"/>
      <c r="LDG1" s="0"/>
      <c r="LDH1" s="0"/>
      <c r="LDI1" s="0"/>
      <c r="LDJ1" s="0"/>
      <c r="LDK1" s="0"/>
      <c r="LDL1" s="0"/>
      <c r="LDM1" s="0"/>
      <c r="LDN1" s="0"/>
      <c r="LDO1" s="0"/>
      <c r="LDP1" s="0"/>
      <c r="LDQ1" s="0"/>
      <c r="LDR1" s="0"/>
      <c r="LDS1" s="0"/>
      <c r="LDT1" s="0"/>
      <c r="LDU1" s="0"/>
      <c r="LDV1" s="0"/>
      <c r="LDW1" s="0"/>
      <c r="LDX1" s="0"/>
      <c r="LDY1" s="0"/>
      <c r="LDZ1" s="0"/>
      <c r="LEA1" s="0"/>
      <c r="LEB1" s="0"/>
      <c r="LEC1" s="0"/>
      <c r="LED1" s="0"/>
      <c r="LEE1" s="0"/>
      <c r="LEF1" s="0"/>
      <c r="LEG1" s="0"/>
      <c r="LEH1" s="0"/>
      <c r="LEI1" s="0"/>
      <c r="LEJ1" s="0"/>
      <c r="LEK1" s="0"/>
      <c r="LEL1" s="0"/>
      <c r="LEM1" s="0"/>
      <c r="LEN1" s="0"/>
      <c r="LEO1" s="0"/>
      <c r="LEP1" s="0"/>
      <c r="LEQ1" s="0"/>
      <c r="LER1" s="0"/>
      <c r="LES1" s="0"/>
      <c r="LET1" s="0"/>
      <c r="LEU1" s="0"/>
      <c r="LEV1" s="0"/>
      <c r="LEW1" s="0"/>
      <c r="LEX1" s="0"/>
      <c r="LEY1" s="0"/>
      <c r="LEZ1" s="0"/>
      <c r="LFA1" s="0"/>
      <c r="LFB1" s="0"/>
      <c r="LFC1" s="0"/>
      <c r="LFD1" s="0"/>
      <c r="LFE1" s="0"/>
      <c r="LFF1" s="0"/>
      <c r="LFG1" s="0"/>
      <c r="LFH1" s="0"/>
      <c r="LFI1" s="0"/>
      <c r="LFJ1" s="0"/>
      <c r="LFK1" s="0"/>
      <c r="LFL1" s="0"/>
      <c r="LFM1" s="0"/>
      <c r="LFN1" s="0"/>
      <c r="LFO1" s="0"/>
      <c r="LFP1" s="0"/>
      <c r="LFQ1" s="0"/>
      <c r="LFR1" s="0"/>
      <c r="LFS1" s="0"/>
      <c r="LFT1" s="0"/>
      <c r="LFU1" s="0"/>
      <c r="LFV1" s="0"/>
      <c r="LFW1" s="0"/>
      <c r="LFX1" s="0"/>
      <c r="LFY1" s="0"/>
      <c r="LFZ1" s="0"/>
      <c r="LGA1" s="0"/>
      <c r="LGB1" s="0"/>
      <c r="LGC1" s="0"/>
      <c r="LGD1" s="0"/>
      <c r="LGE1" s="0"/>
      <c r="LGF1" s="0"/>
      <c r="LGG1" s="0"/>
      <c r="LGH1" s="0"/>
      <c r="LGI1" s="0"/>
      <c r="LGJ1" s="0"/>
      <c r="LGK1" s="0"/>
      <c r="LGL1" s="0"/>
      <c r="LGM1" s="0"/>
      <c r="LGN1" s="0"/>
      <c r="LGO1" s="0"/>
      <c r="LGP1" s="0"/>
      <c r="LGQ1" s="0"/>
      <c r="LGR1" s="0"/>
      <c r="LGS1" s="0"/>
      <c r="LGT1" s="0"/>
      <c r="LGU1" s="0"/>
      <c r="LGV1" s="0"/>
      <c r="LGW1" s="0"/>
      <c r="LGX1" s="0"/>
      <c r="LGY1" s="0"/>
      <c r="LGZ1" s="0"/>
      <c r="LHA1" s="0"/>
      <c r="LHB1" s="0"/>
      <c r="LHC1" s="0"/>
      <c r="LHD1" s="0"/>
      <c r="LHE1" s="0"/>
      <c r="LHF1" s="0"/>
      <c r="LHG1" s="0"/>
      <c r="LHH1" s="0"/>
      <c r="LHI1" s="0"/>
      <c r="LHJ1" s="0"/>
      <c r="LHK1" s="0"/>
      <c r="LHL1" s="0"/>
      <c r="LHM1" s="0"/>
      <c r="LHN1" s="0"/>
      <c r="LHO1" s="0"/>
      <c r="LHP1" s="0"/>
      <c r="LHQ1" s="0"/>
      <c r="LHR1" s="0"/>
      <c r="LHS1" s="0"/>
      <c r="LHT1" s="0"/>
      <c r="LHU1" s="0"/>
      <c r="LHV1" s="0"/>
      <c r="LHW1" s="0"/>
      <c r="LHX1" s="0"/>
      <c r="LHY1" s="0"/>
      <c r="LHZ1" s="0"/>
      <c r="LIA1" s="0"/>
      <c r="LIB1" s="0"/>
      <c r="LIC1" s="0"/>
      <c r="LID1" s="0"/>
      <c r="LIE1" s="0"/>
      <c r="LIF1" s="0"/>
      <c r="LIG1" s="0"/>
      <c r="LIH1" s="0"/>
      <c r="LII1" s="0"/>
      <c r="LIJ1" s="0"/>
      <c r="LIK1" s="0"/>
      <c r="LIL1" s="0"/>
      <c r="LIM1" s="0"/>
      <c r="LIN1" s="0"/>
      <c r="LIO1" s="0"/>
      <c r="LIP1" s="0"/>
      <c r="LIQ1" s="0"/>
      <c r="LIR1" s="0"/>
      <c r="LIS1" s="0"/>
      <c r="LIT1" s="0"/>
      <c r="LIU1" s="0"/>
      <c r="LIV1" s="0"/>
      <c r="LIW1" s="0"/>
      <c r="LIX1" s="0"/>
      <c r="LIY1" s="0"/>
      <c r="LIZ1" s="0"/>
      <c r="LJA1" s="0"/>
      <c r="LJB1" s="0"/>
      <c r="LJC1" s="0"/>
      <c r="LJD1" s="0"/>
      <c r="LJE1" s="0"/>
      <c r="LJF1" s="0"/>
      <c r="LJG1" s="0"/>
      <c r="LJH1" s="0"/>
      <c r="LJI1" s="0"/>
      <c r="LJJ1" s="0"/>
      <c r="LJK1" s="0"/>
      <c r="LJL1" s="0"/>
      <c r="LJM1" s="0"/>
      <c r="LJN1" s="0"/>
      <c r="LJO1" s="0"/>
      <c r="LJP1" s="0"/>
      <c r="LJQ1" s="0"/>
      <c r="LJR1" s="0"/>
      <c r="LJS1" s="0"/>
      <c r="LJT1" s="0"/>
      <c r="LJU1" s="0"/>
      <c r="LJV1" s="0"/>
      <c r="LJW1" s="0"/>
      <c r="LJX1" s="0"/>
      <c r="LJY1" s="0"/>
      <c r="LJZ1" s="0"/>
      <c r="LKA1" s="0"/>
      <c r="LKB1" s="0"/>
      <c r="LKC1" s="0"/>
      <c r="LKD1" s="0"/>
      <c r="LKE1" s="0"/>
      <c r="LKF1" s="0"/>
      <c r="LKG1" s="0"/>
      <c r="LKH1" s="0"/>
      <c r="LKI1" s="0"/>
      <c r="LKJ1" s="0"/>
      <c r="LKK1" s="0"/>
      <c r="LKL1" s="0"/>
      <c r="LKM1" s="0"/>
      <c r="LKN1" s="0"/>
      <c r="LKO1" s="0"/>
      <c r="LKP1" s="0"/>
      <c r="LKQ1" s="0"/>
      <c r="LKR1" s="0"/>
      <c r="LKS1" s="0"/>
      <c r="LKT1" s="0"/>
      <c r="LKU1" s="0"/>
      <c r="LKV1" s="0"/>
      <c r="LKW1" s="0"/>
      <c r="LKX1" s="0"/>
      <c r="LKY1" s="0"/>
      <c r="LKZ1" s="0"/>
      <c r="LLA1" s="0"/>
      <c r="LLB1" s="0"/>
      <c r="LLC1" s="0"/>
      <c r="LLD1" s="0"/>
      <c r="LLE1" s="0"/>
      <c r="LLF1" s="0"/>
      <c r="LLG1" s="0"/>
      <c r="LLH1" s="0"/>
      <c r="LLI1" s="0"/>
      <c r="LLJ1" s="0"/>
      <c r="LLK1" s="0"/>
      <c r="LLL1" s="0"/>
      <c r="LLM1" s="0"/>
      <c r="LLN1" s="0"/>
      <c r="LLO1" s="0"/>
      <c r="LLP1" s="0"/>
      <c r="LLQ1" s="0"/>
      <c r="LLR1" s="0"/>
      <c r="LLS1" s="0"/>
      <c r="LLT1" s="0"/>
      <c r="LLU1" s="0"/>
      <c r="LLV1" s="0"/>
      <c r="LLW1" s="0"/>
      <c r="LLX1" s="0"/>
      <c r="LLY1" s="0"/>
      <c r="LLZ1" s="0"/>
      <c r="LMA1" s="0"/>
      <c r="LMB1" s="0"/>
      <c r="LMC1" s="0"/>
      <c r="LMD1" s="0"/>
      <c r="LME1" s="0"/>
      <c r="LMF1" s="0"/>
      <c r="LMG1" s="0"/>
      <c r="LMH1" s="0"/>
      <c r="LMI1" s="0"/>
      <c r="LMJ1" s="0"/>
      <c r="LMK1" s="0"/>
      <c r="LML1" s="0"/>
      <c r="LMM1" s="0"/>
      <c r="LMN1" s="0"/>
      <c r="LMO1" s="0"/>
      <c r="LMP1" s="0"/>
      <c r="LMQ1" s="0"/>
      <c r="LMR1" s="0"/>
      <c r="LMS1" s="0"/>
      <c r="LMT1" s="0"/>
      <c r="LMU1" s="0"/>
      <c r="LMV1" s="0"/>
      <c r="LMW1" s="0"/>
      <c r="LMX1" s="0"/>
      <c r="LMY1" s="0"/>
      <c r="LMZ1" s="0"/>
      <c r="LNA1" s="0"/>
      <c r="LNB1" s="0"/>
      <c r="LNC1" s="0"/>
      <c r="LND1" s="0"/>
      <c r="LNE1" s="0"/>
      <c r="LNF1" s="0"/>
      <c r="LNG1" s="0"/>
      <c r="LNH1" s="0"/>
      <c r="LNI1" s="0"/>
      <c r="LNJ1" s="0"/>
      <c r="LNK1" s="0"/>
      <c r="LNL1" s="0"/>
      <c r="LNM1" s="0"/>
      <c r="LNN1" s="0"/>
      <c r="LNO1" s="0"/>
      <c r="LNP1" s="0"/>
      <c r="LNQ1" s="0"/>
      <c r="LNR1" s="0"/>
      <c r="LNS1" s="0"/>
      <c r="LNT1" s="0"/>
      <c r="LNU1" s="0"/>
      <c r="LNV1" s="0"/>
      <c r="LNW1" s="0"/>
      <c r="LNX1" s="0"/>
      <c r="LNY1" s="0"/>
      <c r="LNZ1" s="0"/>
      <c r="LOA1" s="0"/>
      <c r="LOB1" s="0"/>
      <c r="LOC1" s="0"/>
      <c r="LOD1" s="0"/>
      <c r="LOE1" s="0"/>
      <c r="LOF1" s="0"/>
      <c r="LOG1" s="0"/>
      <c r="LOH1" s="0"/>
      <c r="LOI1" s="0"/>
      <c r="LOJ1" s="0"/>
      <c r="LOK1" s="0"/>
      <c r="LOL1" s="0"/>
      <c r="LOM1" s="0"/>
      <c r="LON1" s="0"/>
      <c r="LOO1" s="0"/>
      <c r="LOP1" s="0"/>
      <c r="LOQ1" s="0"/>
      <c r="LOR1" s="0"/>
      <c r="LOS1" s="0"/>
      <c r="LOT1" s="0"/>
      <c r="LOU1" s="0"/>
      <c r="LOV1" s="0"/>
      <c r="LOW1" s="0"/>
      <c r="LOX1" s="0"/>
      <c r="LOY1" s="0"/>
      <c r="LOZ1" s="0"/>
      <c r="LPA1" s="0"/>
      <c r="LPB1" s="0"/>
      <c r="LPC1" s="0"/>
      <c r="LPD1" s="0"/>
      <c r="LPE1" s="0"/>
      <c r="LPF1" s="0"/>
      <c r="LPG1" s="0"/>
      <c r="LPH1" s="0"/>
      <c r="LPI1" s="0"/>
      <c r="LPJ1" s="0"/>
      <c r="LPK1" s="0"/>
      <c r="LPL1" s="0"/>
      <c r="LPM1" s="0"/>
      <c r="LPN1" s="0"/>
      <c r="LPO1" s="0"/>
      <c r="LPP1" s="0"/>
      <c r="LPQ1" s="0"/>
      <c r="LPR1" s="0"/>
      <c r="LPS1" s="0"/>
      <c r="LPT1" s="0"/>
      <c r="LPU1" s="0"/>
      <c r="LPV1" s="0"/>
      <c r="LPW1" s="0"/>
      <c r="LPX1" s="0"/>
      <c r="LPY1" s="0"/>
      <c r="LPZ1" s="0"/>
      <c r="LQA1" s="0"/>
      <c r="LQB1" s="0"/>
      <c r="LQC1" s="0"/>
      <c r="LQD1" s="0"/>
      <c r="LQE1" s="0"/>
      <c r="LQF1" s="0"/>
      <c r="LQG1" s="0"/>
      <c r="LQH1" s="0"/>
      <c r="LQI1" s="0"/>
      <c r="LQJ1" s="0"/>
      <c r="LQK1" s="0"/>
      <c r="LQL1" s="0"/>
      <c r="LQM1" s="0"/>
      <c r="LQN1" s="0"/>
      <c r="LQO1" s="0"/>
      <c r="LQP1" s="0"/>
      <c r="LQQ1" s="0"/>
      <c r="LQR1" s="0"/>
      <c r="LQS1" s="0"/>
      <c r="LQT1" s="0"/>
      <c r="LQU1" s="0"/>
      <c r="LQV1" s="0"/>
      <c r="LQW1" s="0"/>
      <c r="LQX1" s="0"/>
      <c r="LQY1" s="0"/>
      <c r="LQZ1" s="0"/>
      <c r="LRA1" s="0"/>
      <c r="LRB1" s="0"/>
      <c r="LRC1" s="0"/>
      <c r="LRD1" s="0"/>
      <c r="LRE1" s="0"/>
      <c r="LRF1" s="0"/>
      <c r="LRG1" s="0"/>
      <c r="LRH1" s="0"/>
      <c r="LRI1" s="0"/>
      <c r="LRJ1" s="0"/>
      <c r="LRK1" s="0"/>
      <c r="LRL1" s="0"/>
      <c r="LRM1" s="0"/>
      <c r="LRN1" s="0"/>
      <c r="LRO1" s="0"/>
      <c r="LRP1" s="0"/>
      <c r="LRQ1" s="0"/>
      <c r="LRR1" s="0"/>
      <c r="LRS1" s="0"/>
      <c r="LRT1" s="0"/>
      <c r="LRU1" s="0"/>
      <c r="LRV1" s="0"/>
      <c r="LRW1" s="0"/>
      <c r="LRX1" s="0"/>
      <c r="LRY1" s="0"/>
      <c r="LRZ1" s="0"/>
      <c r="LSA1" s="0"/>
      <c r="LSB1" s="0"/>
      <c r="LSC1" s="0"/>
      <c r="LSD1" s="0"/>
      <c r="LSE1" s="0"/>
      <c r="LSF1" s="0"/>
      <c r="LSG1" s="0"/>
      <c r="LSH1" s="0"/>
      <c r="LSI1" s="0"/>
      <c r="LSJ1" s="0"/>
      <c r="LSK1" s="0"/>
      <c r="LSL1" s="0"/>
      <c r="LSM1" s="0"/>
      <c r="LSN1" s="0"/>
      <c r="LSO1" s="0"/>
      <c r="LSP1" s="0"/>
      <c r="LSQ1" s="0"/>
      <c r="LSR1" s="0"/>
      <c r="LSS1" s="0"/>
      <c r="LST1" s="0"/>
      <c r="LSU1" s="0"/>
      <c r="LSV1" s="0"/>
      <c r="LSW1" s="0"/>
      <c r="LSX1" s="0"/>
      <c r="LSY1" s="0"/>
      <c r="LSZ1" s="0"/>
      <c r="LTA1" s="0"/>
      <c r="LTB1" s="0"/>
      <c r="LTC1" s="0"/>
      <c r="LTD1" s="0"/>
      <c r="LTE1" s="0"/>
      <c r="LTF1" s="0"/>
      <c r="LTG1" s="0"/>
      <c r="LTH1" s="0"/>
      <c r="LTI1" s="0"/>
      <c r="LTJ1" s="0"/>
      <c r="LTK1" s="0"/>
      <c r="LTL1" s="0"/>
      <c r="LTM1" s="0"/>
      <c r="LTN1" s="0"/>
      <c r="LTO1" s="0"/>
      <c r="LTP1" s="0"/>
      <c r="LTQ1" s="0"/>
      <c r="LTR1" s="0"/>
      <c r="LTS1" s="0"/>
      <c r="LTT1" s="0"/>
      <c r="LTU1" s="0"/>
      <c r="LTV1" s="0"/>
      <c r="LTW1" s="0"/>
      <c r="LTX1" s="0"/>
      <c r="LTY1" s="0"/>
      <c r="LTZ1" s="0"/>
      <c r="LUA1" s="0"/>
      <c r="LUB1" s="0"/>
      <c r="LUC1" s="0"/>
      <c r="LUD1" s="0"/>
      <c r="LUE1" s="0"/>
      <c r="LUF1" s="0"/>
      <c r="LUG1" s="0"/>
      <c r="LUH1" s="0"/>
      <c r="LUI1" s="0"/>
      <c r="LUJ1" s="0"/>
      <c r="LUK1" s="0"/>
      <c r="LUL1" s="0"/>
      <c r="LUM1" s="0"/>
      <c r="LUN1" s="0"/>
      <c r="LUO1" s="0"/>
      <c r="LUP1" s="0"/>
      <c r="LUQ1" s="0"/>
      <c r="LUR1" s="0"/>
      <c r="LUS1" s="0"/>
      <c r="LUT1" s="0"/>
      <c r="LUU1" s="0"/>
      <c r="LUV1" s="0"/>
      <c r="LUW1" s="0"/>
      <c r="LUX1" s="0"/>
      <c r="LUY1" s="0"/>
      <c r="LUZ1" s="0"/>
      <c r="LVA1" s="0"/>
      <c r="LVB1" s="0"/>
      <c r="LVC1" s="0"/>
      <c r="LVD1" s="0"/>
      <c r="LVE1" s="0"/>
      <c r="LVF1" s="0"/>
      <c r="LVG1" s="0"/>
      <c r="LVH1" s="0"/>
      <c r="LVI1" s="0"/>
      <c r="LVJ1" s="0"/>
      <c r="LVK1" s="0"/>
      <c r="LVL1" s="0"/>
      <c r="LVM1" s="0"/>
      <c r="LVN1" s="0"/>
      <c r="LVO1" s="0"/>
      <c r="LVP1" s="0"/>
      <c r="LVQ1" s="0"/>
      <c r="LVR1" s="0"/>
      <c r="LVS1" s="0"/>
      <c r="LVT1" s="0"/>
      <c r="LVU1" s="0"/>
      <c r="LVV1" s="0"/>
      <c r="LVW1" s="0"/>
      <c r="LVX1" s="0"/>
      <c r="LVY1" s="0"/>
      <c r="LVZ1" s="0"/>
      <c r="LWA1" s="0"/>
      <c r="LWB1" s="0"/>
      <c r="LWC1" s="0"/>
      <c r="LWD1" s="0"/>
      <c r="LWE1" s="0"/>
      <c r="LWF1" s="0"/>
      <c r="LWG1" s="0"/>
      <c r="LWH1" s="0"/>
      <c r="LWI1" s="0"/>
      <c r="LWJ1" s="0"/>
      <c r="LWK1" s="0"/>
      <c r="LWL1" s="0"/>
      <c r="LWM1" s="0"/>
      <c r="LWN1" s="0"/>
      <c r="LWO1" s="0"/>
      <c r="LWP1" s="0"/>
      <c r="LWQ1" s="0"/>
      <c r="LWR1" s="0"/>
      <c r="LWS1" s="0"/>
      <c r="LWT1" s="0"/>
      <c r="LWU1" s="0"/>
      <c r="LWV1" s="0"/>
      <c r="LWW1" s="0"/>
      <c r="LWX1" s="0"/>
      <c r="LWY1" s="0"/>
      <c r="LWZ1" s="0"/>
      <c r="LXA1" s="0"/>
      <c r="LXB1" s="0"/>
      <c r="LXC1" s="0"/>
      <c r="LXD1" s="0"/>
      <c r="LXE1" s="0"/>
      <c r="LXF1" s="0"/>
      <c r="LXG1" s="0"/>
      <c r="LXH1" s="0"/>
      <c r="LXI1" s="0"/>
      <c r="LXJ1" s="0"/>
      <c r="LXK1" s="0"/>
      <c r="LXL1" s="0"/>
      <c r="LXM1" s="0"/>
      <c r="LXN1" s="0"/>
      <c r="LXO1" s="0"/>
      <c r="LXP1" s="0"/>
      <c r="LXQ1" s="0"/>
      <c r="LXR1" s="0"/>
      <c r="LXS1" s="0"/>
      <c r="LXT1" s="0"/>
      <c r="LXU1" s="0"/>
      <c r="LXV1" s="0"/>
      <c r="LXW1" s="0"/>
      <c r="LXX1" s="0"/>
      <c r="LXY1" s="0"/>
      <c r="LXZ1" s="0"/>
      <c r="LYA1" s="0"/>
      <c r="LYB1" s="0"/>
      <c r="LYC1" s="0"/>
      <c r="LYD1" s="0"/>
      <c r="LYE1" s="0"/>
      <c r="LYF1" s="0"/>
      <c r="LYG1" s="0"/>
      <c r="LYH1" s="0"/>
      <c r="LYI1" s="0"/>
      <c r="LYJ1" s="0"/>
      <c r="LYK1" s="0"/>
      <c r="LYL1" s="0"/>
      <c r="LYM1" s="0"/>
      <c r="LYN1" s="0"/>
      <c r="LYO1" s="0"/>
      <c r="LYP1" s="0"/>
      <c r="LYQ1" s="0"/>
      <c r="LYR1" s="0"/>
      <c r="LYS1" s="0"/>
      <c r="LYT1" s="0"/>
      <c r="LYU1" s="0"/>
      <c r="LYV1" s="0"/>
      <c r="LYW1" s="0"/>
      <c r="LYX1" s="0"/>
      <c r="LYY1" s="0"/>
      <c r="LYZ1" s="0"/>
      <c r="LZA1" s="0"/>
      <c r="LZB1" s="0"/>
      <c r="LZC1" s="0"/>
      <c r="LZD1" s="0"/>
      <c r="LZE1" s="0"/>
      <c r="LZF1" s="0"/>
      <c r="LZG1" s="0"/>
      <c r="LZH1" s="0"/>
      <c r="LZI1" s="0"/>
      <c r="LZJ1" s="0"/>
      <c r="LZK1" s="0"/>
      <c r="LZL1" s="0"/>
      <c r="LZM1" s="0"/>
      <c r="LZN1" s="0"/>
      <c r="LZO1" s="0"/>
      <c r="LZP1" s="0"/>
      <c r="LZQ1" s="0"/>
      <c r="LZR1" s="0"/>
      <c r="LZS1" s="0"/>
      <c r="LZT1" s="0"/>
      <c r="LZU1" s="0"/>
      <c r="LZV1" s="0"/>
      <c r="LZW1" s="0"/>
      <c r="LZX1" s="0"/>
      <c r="LZY1" s="0"/>
      <c r="LZZ1" s="0"/>
      <c r="MAA1" s="0"/>
      <c r="MAB1" s="0"/>
      <c r="MAC1" s="0"/>
      <c r="MAD1" s="0"/>
      <c r="MAE1" s="0"/>
      <c r="MAF1" s="0"/>
      <c r="MAG1" s="0"/>
      <c r="MAH1" s="0"/>
      <c r="MAI1" s="0"/>
      <c r="MAJ1" s="0"/>
      <c r="MAK1" s="0"/>
      <c r="MAL1" s="0"/>
      <c r="MAM1" s="0"/>
      <c r="MAN1" s="0"/>
      <c r="MAO1" s="0"/>
      <c r="MAP1" s="0"/>
      <c r="MAQ1" s="0"/>
      <c r="MAR1" s="0"/>
      <c r="MAS1" s="0"/>
      <c r="MAT1" s="0"/>
      <c r="MAU1" s="0"/>
      <c r="MAV1" s="0"/>
      <c r="MAW1" s="0"/>
      <c r="MAX1" s="0"/>
      <c r="MAY1" s="0"/>
      <c r="MAZ1" s="0"/>
      <c r="MBA1" s="0"/>
      <c r="MBB1" s="0"/>
      <c r="MBC1" s="0"/>
      <c r="MBD1" s="0"/>
      <c r="MBE1" s="0"/>
      <c r="MBF1" s="0"/>
      <c r="MBG1" s="0"/>
      <c r="MBH1" s="0"/>
      <c r="MBI1" s="0"/>
      <c r="MBJ1" s="0"/>
      <c r="MBK1" s="0"/>
      <c r="MBL1" s="0"/>
      <c r="MBM1" s="0"/>
      <c r="MBN1" s="0"/>
      <c r="MBO1" s="0"/>
      <c r="MBP1" s="0"/>
      <c r="MBQ1" s="0"/>
      <c r="MBR1" s="0"/>
      <c r="MBS1" s="0"/>
      <c r="MBT1" s="0"/>
      <c r="MBU1" s="0"/>
      <c r="MBV1" s="0"/>
      <c r="MBW1" s="0"/>
      <c r="MBX1" s="0"/>
      <c r="MBY1" s="0"/>
      <c r="MBZ1" s="0"/>
      <c r="MCA1" s="0"/>
      <c r="MCB1" s="0"/>
      <c r="MCC1" s="0"/>
      <c r="MCD1" s="0"/>
      <c r="MCE1" s="0"/>
      <c r="MCF1" s="0"/>
      <c r="MCG1" s="0"/>
      <c r="MCH1" s="0"/>
      <c r="MCI1" s="0"/>
      <c r="MCJ1" s="0"/>
      <c r="MCK1" s="0"/>
      <c r="MCL1" s="0"/>
      <c r="MCM1" s="0"/>
      <c r="MCN1" s="0"/>
      <c r="MCO1" s="0"/>
      <c r="MCP1" s="0"/>
      <c r="MCQ1" s="0"/>
      <c r="MCR1" s="0"/>
      <c r="MCS1" s="0"/>
      <c r="MCT1" s="0"/>
      <c r="MCU1" s="0"/>
      <c r="MCV1" s="0"/>
      <c r="MCW1" s="0"/>
      <c r="MCX1" s="0"/>
      <c r="MCY1" s="0"/>
      <c r="MCZ1" s="0"/>
      <c r="MDA1" s="0"/>
      <c r="MDB1" s="0"/>
      <c r="MDC1" s="0"/>
      <c r="MDD1" s="0"/>
      <c r="MDE1" s="0"/>
      <c r="MDF1" s="0"/>
      <c r="MDG1" s="0"/>
      <c r="MDH1" s="0"/>
      <c r="MDI1" s="0"/>
      <c r="MDJ1" s="0"/>
      <c r="MDK1" s="0"/>
      <c r="MDL1" s="0"/>
      <c r="MDM1" s="0"/>
      <c r="MDN1" s="0"/>
      <c r="MDO1" s="0"/>
      <c r="MDP1" s="0"/>
      <c r="MDQ1" s="0"/>
      <c r="MDR1" s="0"/>
      <c r="MDS1" s="0"/>
      <c r="MDT1" s="0"/>
      <c r="MDU1" s="0"/>
      <c r="MDV1" s="0"/>
      <c r="MDW1" s="0"/>
      <c r="MDX1" s="0"/>
      <c r="MDY1" s="0"/>
      <c r="MDZ1" s="0"/>
      <c r="MEA1" s="0"/>
      <c r="MEB1" s="0"/>
      <c r="MEC1" s="0"/>
      <c r="MED1" s="0"/>
      <c r="MEE1" s="0"/>
      <c r="MEF1" s="0"/>
      <c r="MEG1" s="0"/>
      <c r="MEH1" s="0"/>
      <c r="MEI1" s="0"/>
      <c r="MEJ1" s="0"/>
      <c r="MEK1" s="0"/>
      <c r="MEL1" s="0"/>
      <c r="MEM1" s="0"/>
      <c r="MEN1" s="0"/>
      <c r="MEO1" s="0"/>
      <c r="MEP1" s="0"/>
      <c r="MEQ1" s="0"/>
      <c r="MER1" s="0"/>
      <c r="MES1" s="0"/>
      <c r="MET1" s="0"/>
      <c r="MEU1" s="0"/>
      <c r="MEV1" s="0"/>
      <c r="MEW1" s="0"/>
      <c r="MEX1" s="0"/>
      <c r="MEY1" s="0"/>
      <c r="MEZ1" s="0"/>
      <c r="MFA1" s="0"/>
      <c r="MFB1" s="0"/>
      <c r="MFC1" s="0"/>
      <c r="MFD1" s="0"/>
      <c r="MFE1" s="0"/>
      <c r="MFF1" s="0"/>
      <c r="MFG1" s="0"/>
      <c r="MFH1" s="0"/>
      <c r="MFI1" s="0"/>
      <c r="MFJ1" s="0"/>
      <c r="MFK1" s="0"/>
      <c r="MFL1" s="0"/>
      <c r="MFM1" s="0"/>
      <c r="MFN1" s="0"/>
      <c r="MFO1" s="0"/>
      <c r="MFP1" s="0"/>
      <c r="MFQ1" s="0"/>
      <c r="MFR1" s="0"/>
      <c r="MFS1" s="0"/>
      <c r="MFT1" s="0"/>
      <c r="MFU1" s="0"/>
      <c r="MFV1" s="0"/>
      <c r="MFW1" s="0"/>
      <c r="MFX1" s="0"/>
      <c r="MFY1" s="0"/>
      <c r="MFZ1" s="0"/>
      <c r="MGA1" s="0"/>
      <c r="MGB1" s="0"/>
      <c r="MGC1" s="0"/>
      <c r="MGD1" s="0"/>
      <c r="MGE1" s="0"/>
      <c r="MGF1" s="0"/>
      <c r="MGG1" s="0"/>
      <c r="MGH1" s="0"/>
      <c r="MGI1" s="0"/>
      <c r="MGJ1" s="0"/>
      <c r="MGK1" s="0"/>
      <c r="MGL1" s="0"/>
      <c r="MGM1" s="0"/>
      <c r="MGN1" s="0"/>
      <c r="MGO1" s="0"/>
      <c r="MGP1" s="0"/>
      <c r="MGQ1" s="0"/>
      <c r="MGR1" s="0"/>
      <c r="MGS1" s="0"/>
      <c r="MGT1" s="0"/>
      <c r="MGU1" s="0"/>
      <c r="MGV1" s="0"/>
      <c r="MGW1" s="0"/>
      <c r="MGX1" s="0"/>
      <c r="MGY1" s="0"/>
      <c r="MGZ1" s="0"/>
      <c r="MHA1" s="0"/>
      <c r="MHB1" s="0"/>
      <c r="MHC1" s="0"/>
      <c r="MHD1" s="0"/>
      <c r="MHE1" s="0"/>
      <c r="MHF1" s="0"/>
      <c r="MHG1" s="0"/>
      <c r="MHH1" s="0"/>
      <c r="MHI1" s="0"/>
      <c r="MHJ1" s="0"/>
      <c r="MHK1" s="0"/>
      <c r="MHL1" s="0"/>
      <c r="MHM1" s="0"/>
      <c r="MHN1" s="0"/>
      <c r="MHO1" s="0"/>
      <c r="MHP1" s="0"/>
      <c r="MHQ1" s="0"/>
      <c r="MHR1" s="0"/>
      <c r="MHS1" s="0"/>
      <c r="MHT1" s="0"/>
      <c r="MHU1" s="0"/>
      <c r="MHV1" s="0"/>
      <c r="MHW1" s="0"/>
      <c r="MHX1" s="0"/>
      <c r="MHY1" s="0"/>
      <c r="MHZ1" s="0"/>
      <c r="MIA1" s="0"/>
      <c r="MIB1" s="0"/>
      <c r="MIC1" s="0"/>
      <c r="MID1" s="0"/>
      <c r="MIE1" s="0"/>
      <c r="MIF1" s="0"/>
      <c r="MIG1" s="0"/>
      <c r="MIH1" s="0"/>
      <c r="MII1" s="0"/>
      <c r="MIJ1" s="0"/>
      <c r="MIK1" s="0"/>
      <c r="MIL1" s="0"/>
      <c r="MIM1" s="0"/>
      <c r="MIN1" s="0"/>
      <c r="MIO1" s="0"/>
      <c r="MIP1" s="0"/>
      <c r="MIQ1" s="0"/>
      <c r="MIR1" s="0"/>
      <c r="MIS1" s="0"/>
      <c r="MIT1" s="0"/>
      <c r="MIU1" s="0"/>
      <c r="MIV1" s="0"/>
      <c r="MIW1" s="0"/>
      <c r="MIX1" s="0"/>
      <c r="MIY1" s="0"/>
      <c r="MIZ1" s="0"/>
      <c r="MJA1" s="0"/>
      <c r="MJB1" s="0"/>
      <c r="MJC1" s="0"/>
      <c r="MJD1" s="0"/>
      <c r="MJE1" s="0"/>
      <c r="MJF1" s="0"/>
      <c r="MJG1" s="0"/>
      <c r="MJH1" s="0"/>
      <c r="MJI1" s="0"/>
      <c r="MJJ1" s="0"/>
      <c r="MJK1" s="0"/>
      <c r="MJL1" s="0"/>
      <c r="MJM1" s="0"/>
      <c r="MJN1" s="0"/>
      <c r="MJO1" s="0"/>
      <c r="MJP1" s="0"/>
      <c r="MJQ1" s="0"/>
      <c r="MJR1" s="0"/>
      <c r="MJS1" s="0"/>
      <c r="MJT1" s="0"/>
      <c r="MJU1" s="0"/>
      <c r="MJV1" s="0"/>
      <c r="MJW1" s="0"/>
      <c r="MJX1" s="0"/>
      <c r="MJY1" s="0"/>
      <c r="MJZ1" s="0"/>
      <c r="MKA1" s="0"/>
      <c r="MKB1" s="0"/>
      <c r="MKC1" s="0"/>
      <c r="MKD1" s="0"/>
      <c r="MKE1" s="0"/>
      <c r="MKF1" s="0"/>
      <c r="MKG1" s="0"/>
      <c r="MKH1" s="0"/>
      <c r="MKI1" s="0"/>
      <c r="MKJ1" s="0"/>
      <c r="MKK1" s="0"/>
      <c r="MKL1" s="0"/>
      <c r="MKM1" s="0"/>
      <c r="MKN1" s="0"/>
      <c r="MKO1" s="0"/>
      <c r="MKP1" s="0"/>
      <c r="MKQ1" s="0"/>
      <c r="MKR1" s="0"/>
      <c r="MKS1" s="0"/>
      <c r="MKT1" s="0"/>
      <c r="MKU1" s="0"/>
      <c r="MKV1" s="0"/>
      <c r="MKW1" s="0"/>
      <c r="MKX1" s="0"/>
      <c r="MKY1" s="0"/>
      <c r="MKZ1" s="0"/>
      <c r="MLA1" s="0"/>
      <c r="MLB1" s="0"/>
      <c r="MLC1" s="0"/>
      <c r="MLD1" s="0"/>
      <c r="MLE1" s="0"/>
      <c r="MLF1" s="0"/>
      <c r="MLG1" s="0"/>
      <c r="MLH1" s="0"/>
      <c r="MLI1" s="0"/>
      <c r="MLJ1" s="0"/>
      <c r="MLK1" s="0"/>
      <c r="MLL1" s="0"/>
      <c r="MLM1" s="0"/>
      <c r="MLN1" s="0"/>
      <c r="MLO1" s="0"/>
      <c r="MLP1" s="0"/>
      <c r="MLQ1" s="0"/>
      <c r="MLR1" s="0"/>
      <c r="MLS1" s="0"/>
      <c r="MLT1" s="0"/>
      <c r="MLU1" s="0"/>
      <c r="MLV1" s="0"/>
      <c r="MLW1" s="0"/>
      <c r="MLX1" s="0"/>
      <c r="MLY1" s="0"/>
      <c r="MLZ1" s="0"/>
      <c r="MMA1" s="0"/>
      <c r="MMB1" s="0"/>
      <c r="MMC1" s="0"/>
      <c r="MMD1" s="0"/>
      <c r="MME1" s="0"/>
      <c r="MMF1" s="0"/>
      <c r="MMG1" s="0"/>
      <c r="MMH1" s="0"/>
      <c r="MMI1" s="0"/>
      <c r="MMJ1" s="0"/>
      <c r="MMK1" s="0"/>
      <c r="MML1" s="0"/>
      <c r="MMM1" s="0"/>
      <c r="MMN1" s="0"/>
      <c r="MMO1" s="0"/>
      <c r="MMP1" s="0"/>
      <c r="MMQ1" s="0"/>
      <c r="MMR1" s="0"/>
      <c r="MMS1" s="0"/>
      <c r="MMT1" s="0"/>
      <c r="MMU1" s="0"/>
      <c r="MMV1" s="0"/>
      <c r="MMW1" s="0"/>
      <c r="MMX1" s="0"/>
      <c r="MMY1" s="0"/>
      <c r="MMZ1" s="0"/>
      <c r="MNA1" s="0"/>
      <c r="MNB1" s="0"/>
      <c r="MNC1" s="0"/>
      <c r="MND1" s="0"/>
      <c r="MNE1" s="0"/>
      <c r="MNF1" s="0"/>
      <c r="MNG1" s="0"/>
      <c r="MNH1" s="0"/>
      <c r="MNI1" s="0"/>
      <c r="MNJ1" s="0"/>
      <c r="MNK1" s="0"/>
      <c r="MNL1" s="0"/>
      <c r="MNM1" s="0"/>
      <c r="MNN1" s="0"/>
      <c r="MNO1" s="0"/>
      <c r="MNP1" s="0"/>
      <c r="MNQ1" s="0"/>
      <c r="MNR1" s="0"/>
      <c r="MNS1" s="0"/>
      <c r="MNT1" s="0"/>
      <c r="MNU1" s="0"/>
      <c r="MNV1" s="0"/>
      <c r="MNW1" s="0"/>
      <c r="MNX1" s="0"/>
      <c r="MNY1" s="0"/>
      <c r="MNZ1" s="0"/>
      <c r="MOA1" s="0"/>
      <c r="MOB1" s="0"/>
      <c r="MOC1" s="0"/>
      <c r="MOD1" s="0"/>
      <c r="MOE1" s="0"/>
      <c r="MOF1" s="0"/>
      <c r="MOG1" s="0"/>
      <c r="MOH1" s="0"/>
      <c r="MOI1" s="0"/>
      <c r="MOJ1" s="0"/>
      <c r="MOK1" s="0"/>
      <c r="MOL1" s="0"/>
      <c r="MOM1" s="0"/>
      <c r="MON1" s="0"/>
      <c r="MOO1" s="0"/>
      <c r="MOP1" s="0"/>
      <c r="MOQ1" s="0"/>
      <c r="MOR1" s="0"/>
      <c r="MOS1" s="0"/>
      <c r="MOT1" s="0"/>
      <c r="MOU1" s="0"/>
      <c r="MOV1" s="0"/>
      <c r="MOW1" s="0"/>
      <c r="MOX1" s="0"/>
      <c r="MOY1" s="0"/>
      <c r="MOZ1" s="0"/>
      <c r="MPA1" s="0"/>
      <c r="MPB1" s="0"/>
      <c r="MPC1" s="0"/>
      <c r="MPD1" s="0"/>
      <c r="MPE1" s="0"/>
      <c r="MPF1" s="0"/>
      <c r="MPG1" s="0"/>
      <c r="MPH1" s="0"/>
      <c r="MPI1" s="0"/>
      <c r="MPJ1" s="0"/>
      <c r="MPK1" s="0"/>
      <c r="MPL1" s="0"/>
      <c r="MPM1" s="0"/>
      <c r="MPN1" s="0"/>
      <c r="MPO1" s="0"/>
      <c r="MPP1" s="0"/>
      <c r="MPQ1" s="0"/>
      <c r="MPR1" s="0"/>
      <c r="MPS1" s="0"/>
      <c r="MPT1" s="0"/>
      <c r="MPU1" s="0"/>
      <c r="MPV1" s="0"/>
      <c r="MPW1" s="0"/>
      <c r="MPX1" s="0"/>
      <c r="MPY1" s="0"/>
      <c r="MPZ1" s="0"/>
      <c r="MQA1" s="0"/>
      <c r="MQB1" s="0"/>
      <c r="MQC1" s="0"/>
      <c r="MQD1" s="0"/>
      <c r="MQE1" s="0"/>
      <c r="MQF1" s="0"/>
      <c r="MQG1" s="0"/>
      <c r="MQH1" s="0"/>
      <c r="MQI1" s="0"/>
      <c r="MQJ1" s="0"/>
      <c r="MQK1" s="0"/>
      <c r="MQL1" s="0"/>
      <c r="MQM1" s="0"/>
      <c r="MQN1" s="0"/>
      <c r="MQO1" s="0"/>
      <c r="MQP1" s="0"/>
      <c r="MQQ1" s="0"/>
      <c r="MQR1" s="0"/>
      <c r="MQS1" s="0"/>
      <c r="MQT1" s="0"/>
      <c r="MQU1" s="0"/>
      <c r="MQV1" s="0"/>
      <c r="MQW1" s="0"/>
      <c r="MQX1" s="0"/>
      <c r="MQY1" s="0"/>
      <c r="MQZ1" s="0"/>
      <c r="MRA1" s="0"/>
      <c r="MRB1" s="0"/>
      <c r="MRC1" s="0"/>
      <c r="MRD1" s="0"/>
      <c r="MRE1" s="0"/>
      <c r="MRF1" s="0"/>
      <c r="MRG1" s="0"/>
      <c r="MRH1" s="0"/>
      <c r="MRI1" s="0"/>
      <c r="MRJ1" s="0"/>
      <c r="MRK1" s="0"/>
      <c r="MRL1" s="0"/>
      <c r="MRM1" s="0"/>
      <c r="MRN1" s="0"/>
      <c r="MRO1" s="0"/>
      <c r="MRP1" s="0"/>
      <c r="MRQ1" s="0"/>
      <c r="MRR1" s="0"/>
      <c r="MRS1" s="0"/>
      <c r="MRT1" s="0"/>
      <c r="MRU1" s="0"/>
      <c r="MRV1" s="0"/>
      <c r="MRW1" s="0"/>
      <c r="MRX1" s="0"/>
      <c r="MRY1" s="0"/>
      <c r="MRZ1" s="0"/>
      <c r="MSA1" s="0"/>
      <c r="MSB1" s="0"/>
      <c r="MSC1" s="0"/>
      <c r="MSD1" s="0"/>
      <c r="MSE1" s="0"/>
      <c r="MSF1" s="0"/>
      <c r="MSG1" s="0"/>
      <c r="MSH1" s="0"/>
      <c r="MSI1" s="0"/>
      <c r="MSJ1" s="0"/>
      <c r="MSK1" s="0"/>
      <c r="MSL1" s="0"/>
      <c r="MSM1" s="0"/>
      <c r="MSN1" s="0"/>
      <c r="MSO1" s="0"/>
      <c r="MSP1" s="0"/>
      <c r="MSQ1" s="0"/>
      <c r="MSR1" s="0"/>
      <c r="MSS1" s="0"/>
      <c r="MST1" s="0"/>
      <c r="MSU1" s="0"/>
      <c r="MSV1" s="0"/>
      <c r="MSW1" s="0"/>
      <c r="MSX1" s="0"/>
      <c r="MSY1" s="0"/>
      <c r="MSZ1" s="0"/>
      <c r="MTA1" s="0"/>
      <c r="MTB1" s="0"/>
      <c r="MTC1" s="0"/>
      <c r="MTD1" s="0"/>
      <c r="MTE1" s="0"/>
      <c r="MTF1" s="0"/>
      <c r="MTG1" s="0"/>
      <c r="MTH1" s="0"/>
      <c r="MTI1" s="0"/>
      <c r="MTJ1" s="0"/>
      <c r="MTK1" s="0"/>
      <c r="MTL1" s="0"/>
      <c r="MTM1" s="0"/>
      <c r="MTN1" s="0"/>
      <c r="MTO1" s="0"/>
      <c r="MTP1" s="0"/>
      <c r="MTQ1" s="0"/>
      <c r="MTR1" s="0"/>
      <c r="MTS1" s="0"/>
      <c r="MTT1" s="0"/>
      <c r="MTU1" s="0"/>
      <c r="MTV1" s="0"/>
      <c r="MTW1" s="0"/>
      <c r="MTX1" s="0"/>
      <c r="MTY1" s="0"/>
      <c r="MTZ1" s="0"/>
      <c r="MUA1" s="0"/>
      <c r="MUB1" s="0"/>
      <c r="MUC1" s="0"/>
      <c r="MUD1" s="0"/>
      <c r="MUE1" s="0"/>
      <c r="MUF1" s="0"/>
      <c r="MUG1" s="0"/>
      <c r="MUH1" s="0"/>
      <c r="MUI1" s="0"/>
      <c r="MUJ1" s="0"/>
      <c r="MUK1" s="0"/>
      <c r="MUL1" s="0"/>
      <c r="MUM1" s="0"/>
      <c r="MUN1" s="0"/>
      <c r="MUO1" s="0"/>
      <c r="MUP1" s="0"/>
      <c r="MUQ1" s="0"/>
      <c r="MUR1" s="0"/>
      <c r="MUS1" s="0"/>
      <c r="MUT1" s="0"/>
      <c r="MUU1" s="0"/>
      <c r="MUV1" s="0"/>
      <c r="MUW1" s="0"/>
      <c r="MUX1" s="0"/>
      <c r="MUY1" s="0"/>
      <c r="MUZ1" s="0"/>
      <c r="MVA1" s="0"/>
      <c r="MVB1" s="0"/>
      <c r="MVC1" s="0"/>
      <c r="MVD1" s="0"/>
      <c r="MVE1" s="0"/>
      <c r="MVF1" s="0"/>
      <c r="MVG1" s="0"/>
      <c r="MVH1" s="0"/>
      <c r="MVI1" s="0"/>
      <c r="MVJ1" s="0"/>
      <c r="MVK1" s="0"/>
      <c r="MVL1" s="0"/>
      <c r="MVM1" s="0"/>
      <c r="MVN1" s="0"/>
      <c r="MVO1" s="0"/>
      <c r="MVP1" s="0"/>
      <c r="MVQ1" s="0"/>
      <c r="MVR1" s="0"/>
      <c r="MVS1" s="0"/>
      <c r="MVT1" s="0"/>
      <c r="MVU1" s="0"/>
      <c r="MVV1" s="0"/>
      <c r="MVW1" s="0"/>
      <c r="MVX1" s="0"/>
      <c r="MVY1" s="0"/>
      <c r="MVZ1" s="0"/>
      <c r="MWA1" s="0"/>
      <c r="MWB1" s="0"/>
      <c r="MWC1" s="0"/>
      <c r="MWD1" s="0"/>
      <c r="MWE1" s="0"/>
      <c r="MWF1" s="0"/>
      <c r="MWG1" s="0"/>
      <c r="MWH1" s="0"/>
      <c r="MWI1" s="0"/>
      <c r="MWJ1" s="0"/>
      <c r="MWK1" s="0"/>
      <c r="MWL1" s="0"/>
      <c r="MWM1" s="0"/>
      <c r="MWN1" s="0"/>
      <c r="MWO1" s="0"/>
      <c r="MWP1" s="0"/>
      <c r="MWQ1" s="0"/>
      <c r="MWR1" s="0"/>
      <c r="MWS1" s="0"/>
      <c r="MWT1" s="0"/>
      <c r="MWU1" s="0"/>
      <c r="MWV1" s="0"/>
      <c r="MWW1" s="0"/>
      <c r="MWX1" s="0"/>
      <c r="MWY1" s="0"/>
      <c r="MWZ1" s="0"/>
      <c r="MXA1" s="0"/>
      <c r="MXB1" s="0"/>
      <c r="MXC1" s="0"/>
      <c r="MXD1" s="0"/>
      <c r="MXE1" s="0"/>
      <c r="MXF1" s="0"/>
      <c r="MXG1" s="0"/>
      <c r="MXH1" s="0"/>
      <c r="MXI1" s="0"/>
      <c r="MXJ1" s="0"/>
      <c r="MXK1" s="0"/>
      <c r="MXL1" s="0"/>
      <c r="MXM1" s="0"/>
      <c r="MXN1" s="0"/>
      <c r="MXO1" s="0"/>
      <c r="MXP1" s="0"/>
      <c r="MXQ1" s="0"/>
      <c r="MXR1" s="0"/>
      <c r="MXS1" s="0"/>
      <c r="MXT1" s="0"/>
      <c r="MXU1" s="0"/>
      <c r="MXV1" s="0"/>
      <c r="MXW1" s="0"/>
      <c r="MXX1" s="0"/>
      <c r="MXY1" s="0"/>
      <c r="MXZ1" s="0"/>
      <c r="MYA1" s="0"/>
      <c r="MYB1" s="0"/>
      <c r="MYC1" s="0"/>
      <c r="MYD1" s="0"/>
      <c r="MYE1" s="0"/>
      <c r="MYF1" s="0"/>
      <c r="MYG1" s="0"/>
      <c r="MYH1" s="0"/>
      <c r="MYI1" s="0"/>
      <c r="MYJ1" s="0"/>
      <c r="MYK1" s="0"/>
      <c r="MYL1" s="0"/>
      <c r="MYM1" s="0"/>
      <c r="MYN1" s="0"/>
      <c r="MYO1" s="0"/>
      <c r="MYP1" s="0"/>
      <c r="MYQ1" s="0"/>
      <c r="MYR1" s="0"/>
      <c r="MYS1" s="0"/>
      <c r="MYT1" s="0"/>
      <c r="MYU1" s="0"/>
      <c r="MYV1" s="0"/>
      <c r="MYW1" s="0"/>
      <c r="MYX1" s="0"/>
      <c r="MYY1" s="0"/>
      <c r="MYZ1" s="0"/>
      <c r="MZA1" s="0"/>
      <c r="MZB1" s="0"/>
      <c r="MZC1" s="0"/>
      <c r="MZD1" s="0"/>
      <c r="MZE1" s="0"/>
      <c r="MZF1" s="0"/>
      <c r="MZG1" s="0"/>
      <c r="MZH1" s="0"/>
      <c r="MZI1" s="0"/>
      <c r="MZJ1" s="0"/>
      <c r="MZK1" s="0"/>
      <c r="MZL1" s="0"/>
      <c r="MZM1" s="0"/>
      <c r="MZN1" s="0"/>
      <c r="MZO1" s="0"/>
      <c r="MZP1" s="0"/>
      <c r="MZQ1" s="0"/>
      <c r="MZR1" s="0"/>
      <c r="MZS1" s="0"/>
      <c r="MZT1" s="0"/>
      <c r="MZU1" s="0"/>
      <c r="MZV1" s="0"/>
      <c r="MZW1" s="0"/>
      <c r="MZX1" s="0"/>
      <c r="MZY1" s="0"/>
      <c r="MZZ1" s="0"/>
      <c r="NAA1" s="0"/>
      <c r="NAB1" s="0"/>
      <c r="NAC1" s="0"/>
      <c r="NAD1" s="0"/>
      <c r="NAE1" s="0"/>
      <c r="NAF1" s="0"/>
      <c r="NAG1" s="0"/>
      <c r="NAH1" s="0"/>
      <c r="NAI1" s="0"/>
      <c r="NAJ1" s="0"/>
      <c r="NAK1" s="0"/>
      <c r="NAL1" s="0"/>
      <c r="NAM1" s="0"/>
      <c r="NAN1" s="0"/>
      <c r="NAO1" s="0"/>
      <c r="NAP1" s="0"/>
      <c r="NAQ1" s="0"/>
      <c r="NAR1" s="0"/>
      <c r="NAS1" s="0"/>
      <c r="NAT1" s="0"/>
      <c r="NAU1" s="0"/>
      <c r="NAV1" s="0"/>
      <c r="NAW1" s="0"/>
      <c r="NAX1" s="0"/>
      <c r="NAY1" s="0"/>
      <c r="NAZ1" s="0"/>
      <c r="NBA1" s="0"/>
      <c r="NBB1" s="0"/>
      <c r="NBC1" s="0"/>
      <c r="NBD1" s="0"/>
      <c r="NBE1" s="0"/>
      <c r="NBF1" s="0"/>
      <c r="NBG1" s="0"/>
      <c r="NBH1" s="0"/>
      <c r="NBI1" s="0"/>
      <c r="NBJ1" s="0"/>
      <c r="NBK1" s="0"/>
      <c r="NBL1" s="0"/>
      <c r="NBM1" s="0"/>
      <c r="NBN1" s="0"/>
      <c r="NBO1" s="0"/>
      <c r="NBP1" s="0"/>
      <c r="NBQ1" s="0"/>
      <c r="NBR1" s="0"/>
      <c r="NBS1" s="0"/>
      <c r="NBT1" s="0"/>
      <c r="NBU1" s="0"/>
      <c r="NBV1" s="0"/>
      <c r="NBW1" s="0"/>
      <c r="NBX1" s="0"/>
      <c r="NBY1" s="0"/>
      <c r="NBZ1" s="0"/>
      <c r="NCA1" s="0"/>
      <c r="NCB1" s="0"/>
      <c r="NCC1" s="0"/>
      <c r="NCD1" s="0"/>
      <c r="NCE1" s="0"/>
      <c r="NCF1" s="0"/>
      <c r="NCG1" s="0"/>
      <c r="NCH1" s="0"/>
      <c r="NCI1" s="0"/>
      <c r="NCJ1" s="0"/>
      <c r="NCK1" s="0"/>
      <c r="NCL1" s="0"/>
      <c r="NCM1" s="0"/>
      <c r="NCN1" s="0"/>
      <c r="NCO1" s="0"/>
      <c r="NCP1" s="0"/>
      <c r="NCQ1" s="0"/>
      <c r="NCR1" s="0"/>
      <c r="NCS1" s="0"/>
      <c r="NCT1" s="0"/>
      <c r="NCU1" s="0"/>
      <c r="NCV1" s="0"/>
      <c r="NCW1" s="0"/>
      <c r="NCX1" s="0"/>
      <c r="NCY1" s="0"/>
      <c r="NCZ1" s="0"/>
      <c r="NDA1" s="0"/>
      <c r="NDB1" s="0"/>
      <c r="NDC1" s="0"/>
      <c r="NDD1" s="0"/>
      <c r="NDE1" s="0"/>
      <c r="NDF1" s="0"/>
      <c r="NDG1" s="0"/>
      <c r="NDH1" s="0"/>
      <c r="NDI1" s="0"/>
      <c r="NDJ1" s="0"/>
      <c r="NDK1" s="0"/>
      <c r="NDL1" s="0"/>
      <c r="NDM1" s="0"/>
      <c r="NDN1" s="0"/>
      <c r="NDO1" s="0"/>
      <c r="NDP1" s="0"/>
      <c r="NDQ1" s="0"/>
      <c r="NDR1" s="0"/>
      <c r="NDS1" s="0"/>
      <c r="NDT1" s="0"/>
      <c r="NDU1" s="0"/>
      <c r="NDV1" s="0"/>
      <c r="NDW1" s="0"/>
      <c r="NDX1" s="0"/>
      <c r="NDY1" s="0"/>
      <c r="NDZ1" s="0"/>
      <c r="NEA1" s="0"/>
      <c r="NEB1" s="0"/>
      <c r="NEC1" s="0"/>
      <c r="NED1" s="0"/>
      <c r="NEE1" s="0"/>
      <c r="NEF1" s="0"/>
      <c r="NEG1" s="0"/>
      <c r="NEH1" s="0"/>
      <c r="NEI1" s="0"/>
      <c r="NEJ1" s="0"/>
      <c r="NEK1" s="0"/>
      <c r="NEL1" s="0"/>
      <c r="NEM1" s="0"/>
      <c r="NEN1" s="0"/>
      <c r="NEO1" s="0"/>
      <c r="NEP1" s="0"/>
      <c r="NEQ1" s="0"/>
      <c r="NER1" s="0"/>
      <c r="NES1" s="0"/>
      <c r="NET1" s="0"/>
      <c r="NEU1" s="0"/>
      <c r="NEV1" s="0"/>
      <c r="NEW1" s="0"/>
      <c r="NEX1" s="0"/>
      <c r="NEY1" s="0"/>
      <c r="NEZ1" s="0"/>
      <c r="NFA1" s="0"/>
      <c r="NFB1" s="0"/>
      <c r="NFC1" s="0"/>
      <c r="NFD1" s="0"/>
      <c r="NFE1" s="0"/>
      <c r="NFF1" s="0"/>
      <c r="NFG1" s="0"/>
      <c r="NFH1" s="0"/>
      <c r="NFI1" s="0"/>
      <c r="NFJ1" s="0"/>
      <c r="NFK1" s="0"/>
      <c r="NFL1" s="0"/>
      <c r="NFM1" s="0"/>
      <c r="NFN1" s="0"/>
      <c r="NFO1" s="0"/>
      <c r="NFP1" s="0"/>
      <c r="NFQ1" s="0"/>
      <c r="NFR1" s="0"/>
      <c r="NFS1" s="0"/>
      <c r="NFT1" s="0"/>
      <c r="NFU1" s="0"/>
      <c r="NFV1" s="0"/>
      <c r="NFW1" s="0"/>
      <c r="NFX1" s="0"/>
      <c r="NFY1" s="0"/>
      <c r="NFZ1" s="0"/>
      <c r="NGA1" s="0"/>
      <c r="NGB1" s="0"/>
      <c r="NGC1" s="0"/>
      <c r="NGD1" s="0"/>
      <c r="NGE1" s="0"/>
      <c r="NGF1" s="0"/>
      <c r="NGG1" s="0"/>
      <c r="NGH1" s="0"/>
      <c r="NGI1" s="0"/>
      <c r="NGJ1" s="0"/>
      <c r="NGK1" s="0"/>
      <c r="NGL1" s="0"/>
      <c r="NGM1" s="0"/>
      <c r="NGN1" s="0"/>
      <c r="NGO1" s="0"/>
      <c r="NGP1" s="0"/>
      <c r="NGQ1" s="0"/>
      <c r="NGR1" s="0"/>
      <c r="NGS1" s="0"/>
      <c r="NGT1" s="0"/>
      <c r="NGU1" s="0"/>
      <c r="NGV1" s="0"/>
      <c r="NGW1" s="0"/>
      <c r="NGX1" s="0"/>
      <c r="NGY1" s="0"/>
      <c r="NGZ1" s="0"/>
      <c r="NHA1" s="0"/>
      <c r="NHB1" s="0"/>
      <c r="NHC1" s="0"/>
      <c r="NHD1" s="0"/>
      <c r="NHE1" s="0"/>
      <c r="NHF1" s="0"/>
      <c r="NHG1" s="0"/>
      <c r="NHH1" s="0"/>
      <c r="NHI1" s="0"/>
      <c r="NHJ1" s="0"/>
      <c r="NHK1" s="0"/>
      <c r="NHL1" s="0"/>
      <c r="NHM1" s="0"/>
      <c r="NHN1" s="0"/>
      <c r="NHO1" s="0"/>
      <c r="NHP1" s="0"/>
      <c r="NHQ1" s="0"/>
      <c r="NHR1" s="0"/>
      <c r="NHS1" s="0"/>
      <c r="NHT1" s="0"/>
      <c r="NHU1" s="0"/>
      <c r="NHV1" s="0"/>
      <c r="NHW1" s="0"/>
      <c r="NHX1" s="0"/>
      <c r="NHY1" s="0"/>
      <c r="NHZ1" s="0"/>
      <c r="NIA1" s="0"/>
      <c r="NIB1" s="0"/>
      <c r="NIC1" s="0"/>
      <c r="NID1" s="0"/>
      <c r="NIE1" s="0"/>
      <c r="NIF1" s="0"/>
      <c r="NIG1" s="0"/>
      <c r="NIH1" s="0"/>
      <c r="NII1" s="0"/>
      <c r="NIJ1" s="0"/>
      <c r="NIK1" s="0"/>
      <c r="NIL1" s="0"/>
      <c r="NIM1" s="0"/>
      <c r="NIN1" s="0"/>
      <c r="NIO1" s="0"/>
      <c r="NIP1" s="0"/>
      <c r="NIQ1" s="0"/>
      <c r="NIR1" s="0"/>
      <c r="NIS1" s="0"/>
      <c r="NIT1" s="0"/>
      <c r="NIU1" s="0"/>
      <c r="NIV1" s="0"/>
      <c r="NIW1" s="0"/>
      <c r="NIX1" s="0"/>
      <c r="NIY1" s="0"/>
      <c r="NIZ1" s="0"/>
      <c r="NJA1" s="0"/>
      <c r="NJB1" s="0"/>
      <c r="NJC1" s="0"/>
      <c r="NJD1" s="0"/>
      <c r="NJE1" s="0"/>
      <c r="NJF1" s="0"/>
      <c r="NJG1" s="0"/>
      <c r="NJH1" s="0"/>
      <c r="NJI1" s="0"/>
      <c r="NJJ1" s="0"/>
      <c r="NJK1" s="0"/>
      <c r="NJL1" s="0"/>
      <c r="NJM1" s="0"/>
      <c r="NJN1" s="0"/>
      <c r="NJO1" s="0"/>
      <c r="NJP1" s="0"/>
      <c r="NJQ1" s="0"/>
      <c r="NJR1" s="0"/>
      <c r="NJS1" s="0"/>
      <c r="NJT1" s="0"/>
      <c r="NJU1" s="0"/>
      <c r="NJV1" s="0"/>
      <c r="NJW1" s="0"/>
      <c r="NJX1" s="0"/>
      <c r="NJY1" s="0"/>
      <c r="NJZ1" s="0"/>
      <c r="NKA1" s="0"/>
      <c r="NKB1" s="0"/>
      <c r="NKC1" s="0"/>
      <c r="NKD1" s="0"/>
      <c r="NKE1" s="0"/>
      <c r="NKF1" s="0"/>
      <c r="NKG1" s="0"/>
      <c r="NKH1" s="0"/>
      <c r="NKI1" s="0"/>
      <c r="NKJ1" s="0"/>
      <c r="NKK1" s="0"/>
      <c r="NKL1" s="0"/>
      <c r="NKM1" s="0"/>
      <c r="NKN1" s="0"/>
      <c r="NKO1" s="0"/>
      <c r="NKP1" s="0"/>
      <c r="NKQ1" s="0"/>
      <c r="NKR1" s="0"/>
      <c r="NKS1" s="0"/>
      <c r="NKT1" s="0"/>
      <c r="NKU1" s="0"/>
      <c r="NKV1" s="0"/>
      <c r="NKW1" s="0"/>
      <c r="NKX1" s="0"/>
      <c r="NKY1" s="0"/>
      <c r="NKZ1" s="0"/>
      <c r="NLA1" s="0"/>
      <c r="NLB1" s="0"/>
      <c r="NLC1" s="0"/>
      <c r="NLD1" s="0"/>
      <c r="NLE1" s="0"/>
      <c r="NLF1" s="0"/>
      <c r="NLG1" s="0"/>
      <c r="NLH1" s="0"/>
      <c r="NLI1" s="0"/>
      <c r="NLJ1" s="0"/>
      <c r="NLK1" s="0"/>
      <c r="NLL1" s="0"/>
      <c r="NLM1" s="0"/>
      <c r="NLN1" s="0"/>
      <c r="NLO1" s="0"/>
      <c r="NLP1" s="0"/>
      <c r="NLQ1" s="0"/>
      <c r="NLR1" s="0"/>
      <c r="NLS1" s="0"/>
      <c r="NLT1" s="0"/>
      <c r="NLU1" s="0"/>
      <c r="NLV1" s="0"/>
      <c r="NLW1" s="0"/>
      <c r="NLX1" s="0"/>
      <c r="NLY1" s="0"/>
      <c r="NLZ1" s="0"/>
      <c r="NMA1" s="0"/>
      <c r="NMB1" s="0"/>
      <c r="NMC1" s="0"/>
      <c r="NMD1" s="0"/>
      <c r="NME1" s="0"/>
      <c r="NMF1" s="0"/>
      <c r="NMG1" s="0"/>
      <c r="NMH1" s="0"/>
      <c r="NMI1" s="0"/>
      <c r="NMJ1" s="0"/>
      <c r="NMK1" s="0"/>
      <c r="NML1" s="0"/>
      <c r="NMM1" s="0"/>
      <c r="NMN1" s="0"/>
      <c r="NMO1" s="0"/>
      <c r="NMP1" s="0"/>
      <c r="NMQ1" s="0"/>
      <c r="NMR1" s="0"/>
      <c r="NMS1" s="0"/>
      <c r="NMT1" s="0"/>
      <c r="NMU1" s="0"/>
      <c r="NMV1" s="0"/>
      <c r="NMW1" s="0"/>
      <c r="NMX1" s="0"/>
      <c r="NMY1" s="0"/>
      <c r="NMZ1" s="0"/>
      <c r="NNA1" s="0"/>
      <c r="NNB1" s="0"/>
      <c r="NNC1" s="0"/>
      <c r="NND1" s="0"/>
      <c r="NNE1" s="0"/>
      <c r="NNF1" s="0"/>
      <c r="NNG1" s="0"/>
      <c r="NNH1" s="0"/>
      <c r="NNI1" s="0"/>
      <c r="NNJ1" s="0"/>
      <c r="NNK1" s="0"/>
      <c r="NNL1" s="0"/>
      <c r="NNM1" s="0"/>
      <c r="NNN1" s="0"/>
      <c r="NNO1" s="0"/>
      <c r="NNP1" s="0"/>
      <c r="NNQ1" s="0"/>
      <c r="NNR1" s="0"/>
      <c r="NNS1" s="0"/>
      <c r="NNT1" s="0"/>
      <c r="NNU1" s="0"/>
      <c r="NNV1" s="0"/>
      <c r="NNW1" s="0"/>
      <c r="NNX1" s="0"/>
      <c r="NNY1" s="0"/>
      <c r="NNZ1" s="0"/>
      <c r="NOA1" s="0"/>
      <c r="NOB1" s="0"/>
      <c r="NOC1" s="0"/>
      <c r="NOD1" s="0"/>
      <c r="NOE1" s="0"/>
      <c r="NOF1" s="0"/>
      <c r="NOG1" s="0"/>
      <c r="NOH1" s="0"/>
      <c r="NOI1" s="0"/>
      <c r="NOJ1" s="0"/>
      <c r="NOK1" s="0"/>
      <c r="NOL1" s="0"/>
      <c r="NOM1" s="0"/>
      <c r="NON1" s="0"/>
      <c r="NOO1" s="0"/>
      <c r="NOP1" s="0"/>
      <c r="NOQ1" s="0"/>
      <c r="NOR1" s="0"/>
      <c r="NOS1" s="0"/>
      <c r="NOT1" s="0"/>
      <c r="NOU1" s="0"/>
      <c r="NOV1" s="0"/>
      <c r="NOW1" s="0"/>
      <c r="NOX1" s="0"/>
      <c r="NOY1" s="0"/>
      <c r="NOZ1" s="0"/>
      <c r="NPA1" s="0"/>
      <c r="NPB1" s="0"/>
      <c r="NPC1" s="0"/>
      <c r="NPD1" s="0"/>
      <c r="NPE1" s="0"/>
      <c r="NPF1" s="0"/>
      <c r="NPG1" s="0"/>
      <c r="NPH1" s="0"/>
      <c r="NPI1" s="0"/>
      <c r="NPJ1" s="0"/>
      <c r="NPK1" s="0"/>
      <c r="NPL1" s="0"/>
      <c r="NPM1" s="0"/>
      <c r="NPN1" s="0"/>
      <c r="NPO1" s="0"/>
      <c r="NPP1" s="0"/>
      <c r="NPQ1" s="0"/>
      <c r="NPR1" s="0"/>
      <c r="NPS1" s="0"/>
      <c r="NPT1" s="0"/>
      <c r="NPU1" s="0"/>
      <c r="NPV1" s="0"/>
      <c r="NPW1" s="0"/>
      <c r="NPX1" s="0"/>
      <c r="NPY1" s="0"/>
      <c r="NPZ1" s="0"/>
      <c r="NQA1" s="0"/>
      <c r="NQB1" s="0"/>
      <c r="NQC1" s="0"/>
      <c r="NQD1" s="0"/>
      <c r="NQE1" s="0"/>
      <c r="NQF1" s="0"/>
      <c r="NQG1" s="0"/>
      <c r="NQH1" s="0"/>
      <c r="NQI1" s="0"/>
      <c r="NQJ1" s="0"/>
      <c r="NQK1" s="0"/>
      <c r="NQL1" s="0"/>
      <c r="NQM1" s="0"/>
      <c r="NQN1" s="0"/>
      <c r="NQO1" s="0"/>
      <c r="NQP1" s="0"/>
      <c r="NQQ1" s="0"/>
      <c r="NQR1" s="0"/>
      <c r="NQS1" s="0"/>
      <c r="NQT1" s="0"/>
      <c r="NQU1" s="0"/>
      <c r="NQV1" s="0"/>
      <c r="NQW1" s="0"/>
      <c r="NQX1" s="0"/>
      <c r="NQY1" s="0"/>
      <c r="NQZ1" s="0"/>
      <c r="NRA1" s="0"/>
      <c r="NRB1" s="0"/>
      <c r="NRC1" s="0"/>
      <c r="NRD1" s="0"/>
      <c r="NRE1" s="0"/>
      <c r="NRF1" s="0"/>
      <c r="NRG1" s="0"/>
      <c r="NRH1" s="0"/>
      <c r="NRI1" s="0"/>
      <c r="NRJ1" s="0"/>
      <c r="NRK1" s="0"/>
      <c r="NRL1" s="0"/>
      <c r="NRM1" s="0"/>
      <c r="NRN1" s="0"/>
      <c r="NRO1" s="0"/>
      <c r="NRP1" s="0"/>
      <c r="NRQ1" s="0"/>
      <c r="NRR1" s="0"/>
      <c r="NRS1" s="0"/>
      <c r="NRT1" s="0"/>
      <c r="NRU1" s="0"/>
      <c r="NRV1" s="0"/>
      <c r="NRW1" s="0"/>
      <c r="NRX1" s="0"/>
      <c r="NRY1" s="0"/>
      <c r="NRZ1" s="0"/>
      <c r="NSA1" s="0"/>
      <c r="NSB1" s="0"/>
      <c r="NSC1" s="0"/>
      <c r="NSD1" s="0"/>
      <c r="NSE1" s="0"/>
      <c r="NSF1" s="0"/>
      <c r="NSG1" s="0"/>
      <c r="NSH1" s="0"/>
      <c r="NSI1" s="0"/>
      <c r="NSJ1" s="0"/>
      <c r="NSK1" s="0"/>
      <c r="NSL1" s="0"/>
      <c r="NSM1" s="0"/>
      <c r="NSN1" s="0"/>
      <c r="NSO1" s="0"/>
      <c r="NSP1" s="0"/>
      <c r="NSQ1" s="0"/>
      <c r="NSR1" s="0"/>
      <c r="NSS1" s="0"/>
      <c r="NST1" s="0"/>
      <c r="NSU1" s="0"/>
      <c r="NSV1" s="0"/>
      <c r="NSW1" s="0"/>
      <c r="NSX1" s="0"/>
      <c r="NSY1" s="0"/>
      <c r="NSZ1" s="0"/>
      <c r="NTA1" s="0"/>
      <c r="NTB1" s="0"/>
      <c r="NTC1" s="0"/>
      <c r="NTD1" s="0"/>
      <c r="NTE1" s="0"/>
      <c r="NTF1" s="0"/>
      <c r="NTG1" s="0"/>
      <c r="NTH1" s="0"/>
      <c r="NTI1" s="0"/>
      <c r="NTJ1" s="0"/>
      <c r="NTK1" s="0"/>
      <c r="NTL1" s="0"/>
      <c r="NTM1" s="0"/>
      <c r="NTN1" s="0"/>
      <c r="NTO1" s="0"/>
      <c r="NTP1" s="0"/>
      <c r="NTQ1" s="0"/>
      <c r="NTR1" s="0"/>
      <c r="NTS1" s="0"/>
      <c r="NTT1" s="0"/>
      <c r="NTU1" s="0"/>
      <c r="NTV1" s="0"/>
      <c r="NTW1" s="0"/>
      <c r="NTX1" s="0"/>
      <c r="NTY1" s="0"/>
      <c r="NTZ1" s="0"/>
      <c r="NUA1" s="0"/>
      <c r="NUB1" s="0"/>
      <c r="NUC1" s="0"/>
      <c r="NUD1" s="0"/>
      <c r="NUE1" s="0"/>
      <c r="NUF1" s="0"/>
      <c r="NUG1" s="0"/>
      <c r="NUH1" s="0"/>
      <c r="NUI1" s="0"/>
      <c r="NUJ1" s="0"/>
      <c r="NUK1" s="0"/>
      <c r="NUL1" s="0"/>
      <c r="NUM1" s="0"/>
      <c r="NUN1" s="0"/>
      <c r="NUO1" s="0"/>
      <c r="NUP1" s="0"/>
      <c r="NUQ1" s="0"/>
      <c r="NUR1" s="0"/>
      <c r="NUS1" s="0"/>
      <c r="NUT1" s="0"/>
      <c r="NUU1" s="0"/>
      <c r="NUV1" s="0"/>
      <c r="NUW1" s="0"/>
      <c r="NUX1" s="0"/>
      <c r="NUY1" s="0"/>
      <c r="NUZ1" s="0"/>
      <c r="NVA1" s="0"/>
      <c r="NVB1" s="0"/>
      <c r="NVC1" s="0"/>
      <c r="NVD1" s="0"/>
      <c r="NVE1" s="0"/>
      <c r="NVF1" s="0"/>
      <c r="NVG1" s="0"/>
      <c r="NVH1" s="0"/>
      <c r="NVI1" s="0"/>
      <c r="NVJ1" s="0"/>
      <c r="NVK1" s="0"/>
      <c r="NVL1" s="0"/>
      <c r="NVM1" s="0"/>
      <c r="NVN1" s="0"/>
      <c r="NVO1" s="0"/>
      <c r="NVP1" s="0"/>
      <c r="NVQ1" s="0"/>
      <c r="NVR1" s="0"/>
      <c r="NVS1" s="0"/>
      <c r="NVT1" s="0"/>
      <c r="NVU1" s="0"/>
      <c r="NVV1" s="0"/>
      <c r="NVW1" s="0"/>
      <c r="NVX1" s="0"/>
      <c r="NVY1" s="0"/>
      <c r="NVZ1" s="0"/>
      <c r="NWA1" s="0"/>
      <c r="NWB1" s="0"/>
      <c r="NWC1" s="0"/>
      <c r="NWD1" s="0"/>
      <c r="NWE1" s="0"/>
      <c r="NWF1" s="0"/>
      <c r="NWG1" s="0"/>
      <c r="NWH1" s="0"/>
      <c r="NWI1" s="0"/>
      <c r="NWJ1" s="0"/>
      <c r="NWK1" s="0"/>
      <c r="NWL1" s="0"/>
      <c r="NWM1" s="0"/>
      <c r="NWN1" s="0"/>
      <c r="NWO1" s="0"/>
      <c r="NWP1" s="0"/>
      <c r="NWQ1" s="0"/>
      <c r="NWR1" s="0"/>
      <c r="NWS1" s="0"/>
      <c r="NWT1" s="0"/>
      <c r="NWU1" s="0"/>
      <c r="NWV1" s="0"/>
      <c r="NWW1" s="0"/>
      <c r="NWX1" s="0"/>
      <c r="NWY1" s="0"/>
      <c r="NWZ1" s="0"/>
      <c r="NXA1" s="0"/>
      <c r="NXB1" s="0"/>
      <c r="NXC1" s="0"/>
      <c r="NXD1" s="0"/>
      <c r="NXE1" s="0"/>
      <c r="NXF1" s="0"/>
      <c r="NXG1" s="0"/>
      <c r="NXH1" s="0"/>
      <c r="NXI1" s="0"/>
      <c r="NXJ1" s="0"/>
      <c r="NXK1" s="0"/>
      <c r="NXL1" s="0"/>
      <c r="NXM1" s="0"/>
      <c r="NXN1" s="0"/>
      <c r="NXO1" s="0"/>
      <c r="NXP1" s="0"/>
      <c r="NXQ1" s="0"/>
      <c r="NXR1" s="0"/>
      <c r="NXS1" s="0"/>
      <c r="NXT1" s="0"/>
      <c r="NXU1" s="0"/>
      <c r="NXV1" s="0"/>
      <c r="NXW1" s="0"/>
      <c r="NXX1" s="0"/>
      <c r="NXY1" s="0"/>
      <c r="NXZ1" s="0"/>
      <c r="NYA1" s="0"/>
      <c r="NYB1" s="0"/>
      <c r="NYC1" s="0"/>
      <c r="NYD1" s="0"/>
      <c r="NYE1" s="0"/>
      <c r="NYF1" s="0"/>
      <c r="NYG1" s="0"/>
      <c r="NYH1" s="0"/>
      <c r="NYI1" s="0"/>
      <c r="NYJ1" s="0"/>
      <c r="NYK1" s="0"/>
      <c r="NYL1" s="0"/>
      <c r="NYM1" s="0"/>
      <c r="NYN1" s="0"/>
      <c r="NYO1" s="0"/>
      <c r="NYP1" s="0"/>
      <c r="NYQ1" s="0"/>
      <c r="NYR1" s="0"/>
      <c r="NYS1" s="0"/>
      <c r="NYT1" s="0"/>
      <c r="NYU1" s="0"/>
      <c r="NYV1" s="0"/>
      <c r="NYW1" s="0"/>
      <c r="NYX1" s="0"/>
      <c r="NYY1" s="0"/>
      <c r="NYZ1" s="0"/>
      <c r="NZA1" s="0"/>
      <c r="NZB1" s="0"/>
      <c r="NZC1" s="0"/>
      <c r="NZD1" s="0"/>
      <c r="NZE1" s="0"/>
      <c r="NZF1" s="0"/>
      <c r="NZG1" s="0"/>
      <c r="NZH1" s="0"/>
      <c r="NZI1" s="0"/>
      <c r="NZJ1" s="0"/>
      <c r="NZK1" s="0"/>
      <c r="NZL1" s="0"/>
      <c r="NZM1" s="0"/>
      <c r="NZN1" s="0"/>
      <c r="NZO1" s="0"/>
      <c r="NZP1" s="0"/>
      <c r="NZQ1" s="0"/>
      <c r="NZR1" s="0"/>
      <c r="NZS1" s="0"/>
      <c r="NZT1" s="0"/>
      <c r="NZU1" s="0"/>
      <c r="NZV1" s="0"/>
      <c r="NZW1" s="0"/>
      <c r="NZX1" s="0"/>
      <c r="NZY1" s="0"/>
      <c r="NZZ1" s="0"/>
      <c r="OAA1" s="0"/>
      <c r="OAB1" s="0"/>
      <c r="OAC1" s="0"/>
      <c r="OAD1" s="0"/>
      <c r="OAE1" s="0"/>
      <c r="OAF1" s="0"/>
      <c r="OAG1" s="0"/>
      <c r="OAH1" s="0"/>
      <c r="OAI1" s="0"/>
      <c r="OAJ1" s="0"/>
      <c r="OAK1" s="0"/>
      <c r="OAL1" s="0"/>
      <c r="OAM1" s="0"/>
      <c r="OAN1" s="0"/>
      <c r="OAO1" s="0"/>
      <c r="OAP1" s="0"/>
      <c r="OAQ1" s="0"/>
      <c r="OAR1" s="0"/>
      <c r="OAS1" s="0"/>
      <c r="OAT1" s="0"/>
      <c r="OAU1" s="0"/>
      <c r="OAV1" s="0"/>
      <c r="OAW1" s="0"/>
      <c r="OAX1" s="0"/>
      <c r="OAY1" s="0"/>
      <c r="OAZ1" s="0"/>
      <c r="OBA1" s="0"/>
      <c r="OBB1" s="0"/>
      <c r="OBC1" s="0"/>
      <c r="OBD1" s="0"/>
      <c r="OBE1" s="0"/>
      <c r="OBF1" s="0"/>
      <c r="OBG1" s="0"/>
      <c r="OBH1" s="0"/>
      <c r="OBI1" s="0"/>
      <c r="OBJ1" s="0"/>
      <c r="OBK1" s="0"/>
      <c r="OBL1" s="0"/>
      <c r="OBM1" s="0"/>
      <c r="OBN1" s="0"/>
      <c r="OBO1" s="0"/>
      <c r="OBP1" s="0"/>
      <c r="OBQ1" s="0"/>
      <c r="OBR1" s="0"/>
      <c r="OBS1" s="0"/>
      <c r="OBT1" s="0"/>
      <c r="OBU1" s="0"/>
      <c r="OBV1" s="0"/>
      <c r="OBW1" s="0"/>
      <c r="OBX1" s="0"/>
      <c r="OBY1" s="0"/>
      <c r="OBZ1" s="0"/>
      <c r="OCA1" s="0"/>
      <c r="OCB1" s="0"/>
      <c r="OCC1" s="0"/>
      <c r="OCD1" s="0"/>
      <c r="OCE1" s="0"/>
      <c r="OCF1" s="0"/>
      <c r="OCG1" s="0"/>
      <c r="OCH1" s="0"/>
      <c r="OCI1" s="0"/>
      <c r="OCJ1" s="0"/>
      <c r="OCK1" s="0"/>
      <c r="OCL1" s="0"/>
      <c r="OCM1" s="0"/>
      <c r="OCN1" s="0"/>
      <c r="OCO1" s="0"/>
      <c r="OCP1" s="0"/>
      <c r="OCQ1" s="0"/>
      <c r="OCR1" s="0"/>
      <c r="OCS1" s="0"/>
      <c r="OCT1" s="0"/>
      <c r="OCU1" s="0"/>
      <c r="OCV1" s="0"/>
      <c r="OCW1" s="0"/>
      <c r="OCX1" s="0"/>
      <c r="OCY1" s="0"/>
      <c r="OCZ1" s="0"/>
      <c r="ODA1" s="0"/>
      <c r="ODB1" s="0"/>
      <c r="ODC1" s="0"/>
      <c r="ODD1" s="0"/>
      <c r="ODE1" s="0"/>
      <c r="ODF1" s="0"/>
      <c r="ODG1" s="0"/>
      <c r="ODH1" s="0"/>
      <c r="ODI1" s="0"/>
      <c r="ODJ1" s="0"/>
      <c r="ODK1" s="0"/>
      <c r="ODL1" s="0"/>
      <c r="ODM1" s="0"/>
      <c r="ODN1" s="0"/>
      <c r="ODO1" s="0"/>
      <c r="ODP1" s="0"/>
      <c r="ODQ1" s="0"/>
      <c r="ODR1" s="0"/>
      <c r="ODS1" s="0"/>
      <c r="ODT1" s="0"/>
      <c r="ODU1" s="0"/>
      <c r="ODV1" s="0"/>
      <c r="ODW1" s="0"/>
      <c r="ODX1" s="0"/>
      <c r="ODY1" s="0"/>
      <c r="ODZ1" s="0"/>
      <c r="OEA1" s="0"/>
      <c r="OEB1" s="0"/>
      <c r="OEC1" s="0"/>
      <c r="OED1" s="0"/>
      <c r="OEE1" s="0"/>
      <c r="OEF1" s="0"/>
      <c r="OEG1" s="0"/>
      <c r="OEH1" s="0"/>
      <c r="OEI1" s="0"/>
      <c r="OEJ1" s="0"/>
      <c r="OEK1" s="0"/>
      <c r="OEL1" s="0"/>
      <c r="OEM1" s="0"/>
      <c r="OEN1" s="0"/>
      <c r="OEO1" s="0"/>
      <c r="OEP1" s="0"/>
      <c r="OEQ1" s="0"/>
      <c r="OER1" s="0"/>
      <c r="OES1" s="0"/>
      <c r="OET1" s="0"/>
      <c r="OEU1" s="0"/>
      <c r="OEV1" s="0"/>
      <c r="OEW1" s="0"/>
      <c r="OEX1" s="0"/>
      <c r="OEY1" s="0"/>
      <c r="OEZ1" s="0"/>
      <c r="OFA1" s="0"/>
      <c r="OFB1" s="0"/>
      <c r="OFC1" s="0"/>
      <c r="OFD1" s="0"/>
      <c r="OFE1" s="0"/>
      <c r="OFF1" s="0"/>
      <c r="OFG1" s="0"/>
      <c r="OFH1" s="0"/>
      <c r="OFI1" s="0"/>
      <c r="OFJ1" s="0"/>
      <c r="OFK1" s="0"/>
      <c r="OFL1" s="0"/>
      <c r="OFM1" s="0"/>
      <c r="OFN1" s="0"/>
      <c r="OFO1" s="0"/>
      <c r="OFP1" s="0"/>
      <c r="OFQ1" s="0"/>
      <c r="OFR1" s="0"/>
      <c r="OFS1" s="0"/>
      <c r="OFT1" s="0"/>
      <c r="OFU1" s="0"/>
      <c r="OFV1" s="0"/>
      <c r="OFW1" s="0"/>
      <c r="OFX1" s="0"/>
      <c r="OFY1" s="0"/>
      <c r="OFZ1" s="0"/>
      <c r="OGA1" s="0"/>
      <c r="OGB1" s="0"/>
      <c r="OGC1" s="0"/>
      <c r="OGD1" s="0"/>
      <c r="OGE1" s="0"/>
      <c r="OGF1" s="0"/>
      <c r="OGG1" s="0"/>
      <c r="OGH1" s="0"/>
      <c r="OGI1" s="0"/>
      <c r="OGJ1" s="0"/>
      <c r="OGK1" s="0"/>
      <c r="OGL1" s="0"/>
      <c r="OGM1" s="0"/>
      <c r="OGN1" s="0"/>
      <c r="OGO1" s="0"/>
      <c r="OGP1" s="0"/>
      <c r="OGQ1" s="0"/>
      <c r="OGR1" s="0"/>
      <c r="OGS1" s="0"/>
      <c r="OGT1" s="0"/>
      <c r="OGU1" s="0"/>
      <c r="OGV1" s="0"/>
      <c r="OGW1" s="0"/>
      <c r="OGX1" s="0"/>
      <c r="OGY1" s="0"/>
      <c r="OGZ1" s="0"/>
      <c r="OHA1" s="0"/>
      <c r="OHB1" s="0"/>
      <c r="OHC1" s="0"/>
      <c r="OHD1" s="0"/>
      <c r="OHE1" s="0"/>
      <c r="OHF1" s="0"/>
      <c r="OHG1" s="0"/>
      <c r="OHH1" s="0"/>
      <c r="OHI1" s="0"/>
      <c r="OHJ1" s="0"/>
      <c r="OHK1" s="0"/>
      <c r="OHL1" s="0"/>
      <c r="OHM1" s="0"/>
      <c r="OHN1" s="0"/>
      <c r="OHO1" s="0"/>
      <c r="OHP1" s="0"/>
      <c r="OHQ1" s="0"/>
      <c r="OHR1" s="0"/>
      <c r="OHS1" s="0"/>
      <c r="OHT1" s="0"/>
      <c r="OHU1" s="0"/>
      <c r="OHV1" s="0"/>
      <c r="OHW1" s="0"/>
      <c r="OHX1" s="0"/>
      <c r="OHY1" s="0"/>
      <c r="OHZ1" s="0"/>
      <c r="OIA1" s="0"/>
      <c r="OIB1" s="0"/>
      <c r="OIC1" s="0"/>
      <c r="OID1" s="0"/>
      <c r="OIE1" s="0"/>
      <c r="OIF1" s="0"/>
      <c r="OIG1" s="0"/>
      <c r="OIH1" s="0"/>
      <c r="OII1" s="0"/>
      <c r="OIJ1" s="0"/>
      <c r="OIK1" s="0"/>
      <c r="OIL1" s="0"/>
      <c r="OIM1" s="0"/>
      <c r="OIN1" s="0"/>
      <c r="OIO1" s="0"/>
      <c r="OIP1" s="0"/>
      <c r="OIQ1" s="0"/>
      <c r="OIR1" s="0"/>
      <c r="OIS1" s="0"/>
      <c r="OIT1" s="0"/>
      <c r="OIU1" s="0"/>
      <c r="OIV1" s="0"/>
      <c r="OIW1" s="0"/>
      <c r="OIX1" s="0"/>
      <c r="OIY1" s="0"/>
      <c r="OIZ1" s="0"/>
      <c r="OJA1" s="0"/>
      <c r="OJB1" s="0"/>
      <c r="OJC1" s="0"/>
      <c r="OJD1" s="0"/>
      <c r="OJE1" s="0"/>
      <c r="OJF1" s="0"/>
      <c r="OJG1" s="0"/>
      <c r="OJH1" s="0"/>
      <c r="OJI1" s="0"/>
      <c r="OJJ1" s="0"/>
      <c r="OJK1" s="0"/>
      <c r="OJL1" s="0"/>
      <c r="OJM1" s="0"/>
      <c r="OJN1" s="0"/>
      <c r="OJO1" s="0"/>
      <c r="OJP1" s="0"/>
      <c r="OJQ1" s="0"/>
      <c r="OJR1" s="0"/>
      <c r="OJS1" s="0"/>
      <c r="OJT1" s="0"/>
      <c r="OJU1" s="0"/>
      <c r="OJV1" s="0"/>
      <c r="OJW1" s="0"/>
      <c r="OJX1" s="0"/>
      <c r="OJY1" s="0"/>
      <c r="OJZ1" s="0"/>
      <c r="OKA1" s="0"/>
      <c r="OKB1" s="0"/>
      <c r="OKC1" s="0"/>
      <c r="OKD1" s="0"/>
      <c r="OKE1" s="0"/>
      <c r="OKF1" s="0"/>
      <c r="OKG1" s="0"/>
      <c r="OKH1" s="0"/>
      <c r="OKI1" s="0"/>
      <c r="OKJ1" s="0"/>
      <c r="OKK1" s="0"/>
      <c r="OKL1" s="0"/>
      <c r="OKM1" s="0"/>
      <c r="OKN1" s="0"/>
      <c r="OKO1" s="0"/>
      <c r="OKP1" s="0"/>
      <c r="OKQ1" s="0"/>
      <c r="OKR1" s="0"/>
      <c r="OKS1" s="0"/>
      <c r="OKT1" s="0"/>
      <c r="OKU1" s="0"/>
      <c r="OKV1" s="0"/>
      <c r="OKW1" s="0"/>
      <c r="OKX1" s="0"/>
      <c r="OKY1" s="0"/>
      <c r="OKZ1" s="0"/>
      <c r="OLA1" s="0"/>
      <c r="OLB1" s="0"/>
      <c r="OLC1" s="0"/>
      <c r="OLD1" s="0"/>
      <c r="OLE1" s="0"/>
      <c r="OLF1" s="0"/>
      <c r="OLG1" s="0"/>
      <c r="OLH1" s="0"/>
      <c r="OLI1" s="0"/>
      <c r="OLJ1" s="0"/>
      <c r="OLK1" s="0"/>
      <c r="OLL1" s="0"/>
      <c r="OLM1" s="0"/>
      <c r="OLN1" s="0"/>
      <c r="OLO1" s="0"/>
      <c r="OLP1" s="0"/>
      <c r="OLQ1" s="0"/>
      <c r="OLR1" s="0"/>
      <c r="OLS1" s="0"/>
      <c r="OLT1" s="0"/>
      <c r="OLU1" s="0"/>
      <c r="OLV1" s="0"/>
      <c r="OLW1" s="0"/>
      <c r="OLX1" s="0"/>
      <c r="OLY1" s="0"/>
      <c r="OLZ1" s="0"/>
      <c r="OMA1" s="0"/>
      <c r="OMB1" s="0"/>
      <c r="OMC1" s="0"/>
      <c r="OMD1" s="0"/>
      <c r="OME1" s="0"/>
      <c r="OMF1" s="0"/>
      <c r="OMG1" s="0"/>
      <c r="OMH1" s="0"/>
      <c r="OMI1" s="0"/>
      <c r="OMJ1" s="0"/>
      <c r="OMK1" s="0"/>
      <c r="OML1" s="0"/>
      <c r="OMM1" s="0"/>
      <c r="OMN1" s="0"/>
      <c r="OMO1" s="0"/>
      <c r="OMP1" s="0"/>
      <c r="OMQ1" s="0"/>
      <c r="OMR1" s="0"/>
      <c r="OMS1" s="0"/>
      <c r="OMT1" s="0"/>
      <c r="OMU1" s="0"/>
      <c r="OMV1" s="0"/>
      <c r="OMW1" s="0"/>
      <c r="OMX1" s="0"/>
      <c r="OMY1" s="0"/>
      <c r="OMZ1" s="0"/>
      <c r="ONA1" s="0"/>
      <c r="ONB1" s="0"/>
      <c r="ONC1" s="0"/>
      <c r="OND1" s="0"/>
      <c r="ONE1" s="0"/>
      <c r="ONF1" s="0"/>
      <c r="ONG1" s="0"/>
      <c r="ONH1" s="0"/>
      <c r="ONI1" s="0"/>
      <c r="ONJ1" s="0"/>
      <c r="ONK1" s="0"/>
      <c r="ONL1" s="0"/>
      <c r="ONM1" s="0"/>
      <c r="ONN1" s="0"/>
      <c r="ONO1" s="0"/>
      <c r="ONP1" s="0"/>
      <c r="ONQ1" s="0"/>
      <c r="ONR1" s="0"/>
      <c r="ONS1" s="0"/>
      <c r="ONT1" s="0"/>
      <c r="ONU1" s="0"/>
      <c r="ONV1" s="0"/>
      <c r="ONW1" s="0"/>
      <c r="ONX1" s="0"/>
      <c r="ONY1" s="0"/>
      <c r="ONZ1" s="0"/>
      <c r="OOA1" s="0"/>
      <c r="OOB1" s="0"/>
      <c r="OOC1" s="0"/>
      <c r="OOD1" s="0"/>
      <c r="OOE1" s="0"/>
      <c r="OOF1" s="0"/>
      <c r="OOG1" s="0"/>
      <c r="OOH1" s="0"/>
      <c r="OOI1" s="0"/>
      <c r="OOJ1" s="0"/>
      <c r="OOK1" s="0"/>
      <c r="OOL1" s="0"/>
      <c r="OOM1" s="0"/>
      <c r="OON1" s="0"/>
      <c r="OOO1" s="0"/>
      <c r="OOP1" s="0"/>
      <c r="OOQ1" s="0"/>
      <c r="OOR1" s="0"/>
      <c r="OOS1" s="0"/>
      <c r="OOT1" s="0"/>
      <c r="OOU1" s="0"/>
      <c r="OOV1" s="0"/>
      <c r="OOW1" s="0"/>
      <c r="OOX1" s="0"/>
      <c r="OOY1" s="0"/>
      <c r="OOZ1" s="0"/>
      <c r="OPA1" s="0"/>
      <c r="OPB1" s="0"/>
      <c r="OPC1" s="0"/>
      <c r="OPD1" s="0"/>
      <c r="OPE1" s="0"/>
      <c r="OPF1" s="0"/>
      <c r="OPG1" s="0"/>
      <c r="OPH1" s="0"/>
      <c r="OPI1" s="0"/>
      <c r="OPJ1" s="0"/>
      <c r="OPK1" s="0"/>
      <c r="OPL1" s="0"/>
      <c r="OPM1" s="0"/>
      <c r="OPN1" s="0"/>
      <c r="OPO1" s="0"/>
      <c r="OPP1" s="0"/>
      <c r="OPQ1" s="0"/>
      <c r="OPR1" s="0"/>
      <c r="OPS1" s="0"/>
      <c r="OPT1" s="0"/>
      <c r="OPU1" s="0"/>
      <c r="OPV1" s="0"/>
      <c r="OPW1" s="0"/>
      <c r="OPX1" s="0"/>
      <c r="OPY1" s="0"/>
      <c r="OPZ1" s="0"/>
      <c r="OQA1" s="0"/>
      <c r="OQB1" s="0"/>
      <c r="OQC1" s="0"/>
      <c r="OQD1" s="0"/>
      <c r="OQE1" s="0"/>
      <c r="OQF1" s="0"/>
      <c r="OQG1" s="0"/>
      <c r="OQH1" s="0"/>
      <c r="OQI1" s="0"/>
      <c r="OQJ1" s="0"/>
      <c r="OQK1" s="0"/>
      <c r="OQL1" s="0"/>
      <c r="OQM1" s="0"/>
      <c r="OQN1" s="0"/>
      <c r="OQO1" s="0"/>
      <c r="OQP1" s="0"/>
      <c r="OQQ1" s="0"/>
      <c r="OQR1" s="0"/>
      <c r="OQS1" s="0"/>
      <c r="OQT1" s="0"/>
      <c r="OQU1" s="0"/>
      <c r="OQV1" s="0"/>
      <c r="OQW1" s="0"/>
      <c r="OQX1" s="0"/>
      <c r="OQY1" s="0"/>
      <c r="OQZ1" s="0"/>
      <c r="ORA1" s="0"/>
      <c r="ORB1" s="0"/>
      <c r="ORC1" s="0"/>
      <c r="ORD1" s="0"/>
      <c r="ORE1" s="0"/>
      <c r="ORF1" s="0"/>
      <c r="ORG1" s="0"/>
      <c r="ORH1" s="0"/>
      <c r="ORI1" s="0"/>
      <c r="ORJ1" s="0"/>
      <c r="ORK1" s="0"/>
      <c r="ORL1" s="0"/>
      <c r="ORM1" s="0"/>
      <c r="ORN1" s="0"/>
      <c r="ORO1" s="0"/>
      <c r="ORP1" s="0"/>
      <c r="ORQ1" s="0"/>
      <c r="ORR1" s="0"/>
      <c r="ORS1" s="0"/>
      <c r="ORT1" s="0"/>
      <c r="ORU1" s="0"/>
      <c r="ORV1" s="0"/>
      <c r="ORW1" s="0"/>
      <c r="ORX1" s="0"/>
      <c r="ORY1" s="0"/>
      <c r="ORZ1" s="0"/>
      <c r="OSA1" s="0"/>
      <c r="OSB1" s="0"/>
      <c r="OSC1" s="0"/>
      <c r="OSD1" s="0"/>
      <c r="OSE1" s="0"/>
      <c r="OSF1" s="0"/>
      <c r="OSG1" s="0"/>
      <c r="OSH1" s="0"/>
      <c r="OSI1" s="0"/>
      <c r="OSJ1" s="0"/>
      <c r="OSK1" s="0"/>
      <c r="OSL1" s="0"/>
      <c r="OSM1" s="0"/>
      <c r="OSN1" s="0"/>
      <c r="OSO1" s="0"/>
      <c r="OSP1" s="0"/>
      <c r="OSQ1" s="0"/>
      <c r="OSR1" s="0"/>
      <c r="OSS1" s="0"/>
      <c r="OST1" s="0"/>
      <c r="OSU1" s="0"/>
      <c r="OSV1" s="0"/>
      <c r="OSW1" s="0"/>
      <c r="OSX1" s="0"/>
      <c r="OSY1" s="0"/>
      <c r="OSZ1" s="0"/>
      <c r="OTA1" s="0"/>
      <c r="OTB1" s="0"/>
      <c r="OTC1" s="0"/>
      <c r="OTD1" s="0"/>
      <c r="OTE1" s="0"/>
      <c r="OTF1" s="0"/>
      <c r="OTG1" s="0"/>
      <c r="OTH1" s="0"/>
      <c r="OTI1" s="0"/>
      <c r="OTJ1" s="0"/>
      <c r="OTK1" s="0"/>
      <c r="OTL1" s="0"/>
      <c r="OTM1" s="0"/>
      <c r="OTN1" s="0"/>
      <c r="OTO1" s="0"/>
      <c r="OTP1" s="0"/>
      <c r="OTQ1" s="0"/>
      <c r="OTR1" s="0"/>
      <c r="OTS1" s="0"/>
      <c r="OTT1" s="0"/>
      <c r="OTU1" s="0"/>
      <c r="OTV1" s="0"/>
      <c r="OTW1" s="0"/>
      <c r="OTX1" s="0"/>
      <c r="OTY1" s="0"/>
      <c r="OTZ1" s="0"/>
      <c r="OUA1" s="0"/>
      <c r="OUB1" s="0"/>
      <c r="OUC1" s="0"/>
      <c r="OUD1" s="0"/>
      <c r="OUE1" s="0"/>
      <c r="OUF1" s="0"/>
      <c r="OUG1" s="0"/>
      <c r="OUH1" s="0"/>
      <c r="OUI1" s="0"/>
      <c r="OUJ1" s="0"/>
      <c r="OUK1" s="0"/>
      <c r="OUL1" s="0"/>
      <c r="OUM1" s="0"/>
      <c r="OUN1" s="0"/>
      <c r="OUO1" s="0"/>
      <c r="OUP1" s="0"/>
      <c r="OUQ1" s="0"/>
      <c r="OUR1" s="0"/>
      <c r="OUS1" s="0"/>
      <c r="OUT1" s="0"/>
      <c r="OUU1" s="0"/>
      <c r="OUV1" s="0"/>
      <c r="OUW1" s="0"/>
      <c r="OUX1" s="0"/>
      <c r="OUY1" s="0"/>
      <c r="OUZ1" s="0"/>
      <c r="OVA1" s="0"/>
      <c r="OVB1" s="0"/>
      <c r="OVC1" s="0"/>
      <c r="OVD1" s="0"/>
      <c r="OVE1" s="0"/>
      <c r="OVF1" s="0"/>
      <c r="OVG1" s="0"/>
      <c r="OVH1" s="0"/>
      <c r="OVI1" s="0"/>
      <c r="OVJ1" s="0"/>
      <c r="OVK1" s="0"/>
      <c r="OVL1" s="0"/>
      <c r="OVM1" s="0"/>
      <c r="OVN1" s="0"/>
      <c r="OVO1" s="0"/>
      <c r="OVP1" s="0"/>
      <c r="OVQ1" s="0"/>
      <c r="OVR1" s="0"/>
      <c r="OVS1" s="0"/>
      <c r="OVT1" s="0"/>
      <c r="OVU1" s="0"/>
      <c r="OVV1" s="0"/>
      <c r="OVW1" s="0"/>
      <c r="OVX1" s="0"/>
      <c r="OVY1" s="0"/>
      <c r="OVZ1" s="0"/>
      <c r="OWA1" s="0"/>
      <c r="OWB1" s="0"/>
      <c r="OWC1" s="0"/>
      <c r="OWD1" s="0"/>
      <c r="OWE1" s="0"/>
      <c r="OWF1" s="0"/>
      <c r="OWG1" s="0"/>
      <c r="OWH1" s="0"/>
      <c r="OWI1" s="0"/>
      <c r="OWJ1" s="0"/>
      <c r="OWK1" s="0"/>
      <c r="OWL1" s="0"/>
      <c r="OWM1" s="0"/>
      <c r="OWN1" s="0"/>
      <c r="OWO1" s="0"/>
      <c r="OWP1" s="0"/>
      <c r="OWQ1" s="0"/>
      <c r="OWR1" s="0"/>
      <c r="OWS1" s="0"/>
      <c r="OWT1" s="0"/>
      <c r="OWU1" s="0"/>
      <c r="OWV1" s="0"/>
      <c r="OWW1" s="0"/>
      <c r="OWX1" s="0"/>
      <c r="OWY1" s="0"/>
      <c r="OWZ1" s="0"/>
      <c r="OXA1" s="0"/>
      <c r="OXB1" s="0"/>
      <c r="OXC1" s="0"/>
      <c r="OXD1" s="0"/>
      <c r="OXE1" s="0"/>
      <c r="OXF1" s="0"/>
      <c r="OXG1" s="0"/>
      <c r="OXH1" s="0"/>
      <c r="OXI1" s="0"/>
      <c r="OXJ1" s="0"/>
      <c r="OXK1" s="0"/>
      <c r="OXL1" s="0"/>
      <c r="OXM1" s="0"/>
      <c r="OXN1" s="0"/>
      <c r="OXO1" s="0"/>
      <c r="OXP1" s="0"/>
      <c r="OXQ1" s="0"/>
      <c r="OXR1" s="0"/>
      <c r="OXS1" s="0"/>
      <c r="OXT1" s="0"/>
      <c r="OXU1" s="0"/>
      <c r="OXV1" s="0"/>
      <c r="OXW1" s="0"/>
      <c r="OXX1" s="0"/>
      <c r="OXY1" s="0"/>
      <c r="OXZ1" s="0"/>
      <c r="OYA1" s="0"/>
      <c r="OYB1" s="0"/>
      <c r="OYC1" s="0"/>
      <c r="OYD1" s="0"/>
      <c r="OYE1" s="0"/>
      <c r="OYF1" s="0"/>
      <c r="OYG1" s="0"/>
      <c r="OYH1" s="0"/>
      <c r="OYI1" s="0"/>
      <c r="OYJ1" s="0"/>
      <c r="OYK1" s="0"/>
      <c r="OYL1" s="0"/>
      <c r="OYM1" s="0"/>
      <c r="OYN1" s="0"/>
      <c r="OYO1" s="0"/>
      <c r="OYP1" s="0"/>
      <c r="OYQ1" s="0"/>
      <c r="OYR1" s="0"/>
      <c r="OYS1" s="0"/>
      <c r="OYT1" s="0"/>
      <c r="OYU1" s="0"/>
      <c r="OYV1" s="0"/>
      <c r="OYW1" s="0"/>
      <c r="OYX1" s="0"/>
      <c r="OYY1" s="0"/>
      <c r="OYZ1" s="0"/>
      <c r="OZA1" s="0"/>
      <c r="OZB1" s="0"/>
      <c r="OZC1" s="0"/>
      <c r="OZD1" s="0"/>
      <c r="OZE1" s="0"/>
      <c r="OZF1" s="0"/>
      <c r="OZG1" s="0"/>
      <c r="OZH1" s="0"/>
      <c r="OZI1" s="0"/>
      <c r="OZJ1" s="0"/>
      <c r="OZK1" s="0"/>
      <c r="OZL1" s="0"/>
      <c r="OZM1" s="0"/>
      <c r="OZN1" s="0"/>
      <c r="OZO1" s="0"/>
      <c r="OZP1" s="0"/>
      <c r="OZQ1" s="0"/>
      <c r="OZR1" s="0"/>
      <c r="OZS1" s="0"/>
      <c r="OZT1" s="0"/>
      <c r="OZU1" s="0"/>
      <c r="OZV1" s="0"/>
      <c r="OZW1" s="0"/>
      <c r="OZX1" s="0"/>
      <c r="OZY1" s="0"/>
      <c r="OZZ1" s="0"/>
      <c r="PAA1" s="0"/>
      <c r="PAB1" s="0"/>
      <c r="PAC1" s="0"/>
      <c r="PAD1" s="0"/>
      <c r="PAE1" s="0"/>
      <c r="PAF1" s="0"/>
      <c r="PAG1" s="0"/>
      <c r="PAH1" s="0"/>
      <c r="PAI1" s="0"/>
      <c r="PAJ1" s="0"/>
      <c r="PAK1" s="0"/>
      <c r="PAL1" s="0"/>
      <c r="PAM1" s="0"/>
      <c r="PAN1" s="0"/>
      <c r="PAO1" s="0"/>
      <c r="PAP1" s="0"/>
      <c r="PAQ1" s="0"/>
      <c r="PAR1" s="0"/>
      <c r="PAS1" s="0"/>
      <c r="PAT1" s="0"/>
      <c r="PAU1" s="0"/>
      <c r="PAV1" s="0"/>
      <c r="PAW1" s="0"/>
      <c r="PAX1" s="0"/>
      <c r="PAY1" s="0"/>
      <c r="PAZ1" s="0"/>
      <c r="PBA1" s="0"/>
      <c r="PBB1" s="0"/>
      <c r="PBC1" s="0"/>
      <c r="PBD1" s="0"/>
      <c r="PBE1" s="0"/>
      <c r="PBF1" s="0"/>
      <c r="PBG1" s="0"/>
      <c r="PBH1" s="0"/>
      <c r="PBI1" s="0"/>
      <c r="PBJ1" s="0"/>
      <c r="PBK1" s="0"/>
      <c r="PBL1" s="0"/>
      <c r="PBM1" s="0"/>
      <c r="PBN1" s="0"/>
      <c r="PBO1" s="0"/>
      <c r="PBP1" s="0"/>
      <c r="PBQ1" s="0"/>
      <c r="PBR1" s="0"/>
      <c r="PBS1" s="0"/>
      <c r="PBT1" s="0"/>
      <c r="PBU1" s="0"/>
      <c r="PBV1" s="0"/>
      <c r="PBW1" s="0"/>
      <c r="PBX1" s="0"/>
      <c r="PBY1" s="0"/>
      <c r="PBZ1" s="0"/>
      <c r="PCA1" s="0"/>
      <c r="PCB1" s="0"/>
      <c r="PCC1" s="0"/>
      <c r="PCD1" s="0"/>
      <c r="PCE1" s="0"/>
      <c r="PCF1" s="0"/>
      <c r="PCG1" s="0"/>
      <c r="PCH1" s="0"/>
      <c r="PCI1" s="0"/>
      <c r="PCJ1" s="0"/>
      <c r="PCK1" s="0"/>
      <c r="PCL1" s="0"/>
      <c r="PCM1" s="0"/>
      <c r="PCN1" s="0"/>
      <c r="PCO1" s="0"/>
      <c r="PCP1" s="0"/>
      <c r="PCQ1" s="0"/>
      <c r="PCR1" s="0"/>
      <c r="PCS1" s="0"/>
      <c r="PCT1" s="0"/>
      <c r="PCU1" s="0"/>
      <c r="PCV1" s="0"/>
      <c r="PCW1" s="0"/>
      <c r="PCX1" s="0"/>
      <c r="PCY1" s="0"/>
      <c r="PCZ1" s="0"/>
      <c r="PDA1" s="0"/>
      <c r="PDB1" s="0"/>
      <c r="PDC1" s="0"/>
      <c r="PDD1" s="0"/>
      <c r="PDE1" s="0"/>
      <c r="PDF1" s="0"/>
      <c r="PDG1" s="0"/>
      <c r="PDH1" s="0"/>
      <c r="PDI1" s="0"/>
      <c r="PDJ1" s="0"/>
      <c r="PDK1" s="0"/>
      <c r="PDL1" s="0"/>
      <c r="PDM1" s="0"/>
      <c r="PDN1" s="0"/>
      <c r="PDO1" s="0"/>
      <c r="PDP1" s="0"/>
      <c r="PDQ1" s="0"/>
      <c r="PDR1" s="0"/>
      <c r="PDS1" s="0"/>
      <c r="PDT1" s="0"/>
      <c r="PDU1" s="0"/>
      <c r="PDV1" s="0"/>
      <c r="PDW1" s="0"/>
      <c r="PDX1" s="0"/>
      <c r="PDY1" s="0"/>
      <c r="PDZ1" s="0"/>
      <c r="PEA1" s="0"/>
      <c r="PEB1" s="0"/>
      <c r="PEC1" s="0"/>
      <c r="PED1" s="0"/>
      <c r="PEE1" s="0"/>
      <c r="PEF1" s="0"/>
      <c r="PEG1" s="0"/>
      <c r="PEH1" s="0"/>
      <c r="PEI1" s="0"/>
      <c r="PEJ1" s="0"/>
      <c r="PEK1" s="0"/>
      <c r="PEL1" s="0"/>
      <c r="PEM1" s="0"/>
      <c r="PEN1" s="0"/>
      <c r="PEO1" s="0"/>
      <c r="PEP1" s="0"/>
      <c r="PEQ1" s="0"/>
      <c r="PER1" s="0"/>
      <c r="PES1" s="0"/>
      <c r="PET1" s="0"/>
      <c r="PEU1" s="0"/>
      <c r="PEV1" s="0"/>
      <c r="PEW1" s="0"/>
      <c r="PEX1" s="0"/>
      <c r="PEY1" s="0"/>
      <c r="PEZ1" s="0"/>
      <c r="PFA1" s="0"/>
      <c r="PFB1" s="0"/>
      <c r="PFC1" s="0"/>
      <c r="PFD1" s="0"/>
      <c r="PFE1" s="0"/>
      <c r="PFF1" s="0"/>
      <c r="PFG1" s="0"/>
      <c r="PFH1" s="0"/>
      <c r="PFI1" s="0"/>
      <c r="PFJ1" s="0"/>
      <c r="PFK1" s="0"/>
      <c r="PFL1" s="0"/>
      <c r="PFM1" s="0"/>
      <c r="PFN1" s="0"/>
      <c r="PFO1" s="0"/>
      <c r="PFP1" s="0"/>
      <c r="PFQ1" s="0"/>
      <c r="PFR1" s="0"/>
      <c r="PFS1" s="0"/>
      <c r="PFT1" s="0"/>
      <c r="PFU1" s="0"/>
      <c r="PFV1" s="0"/>
      <c r="PFW1" s="0"/>
      <c r="PFX1" s="0"/>
      <c r="PFY1" s="0"/>
      <c r="PFZ1" s="0"/>
      <c r="PGA1" s="0"/>
      <c r="PGB1" s="0"/>
      <c r="PGC1" s="0"/>
      <c r="PGD1" s="0"/>
      <c r="PGE1" s="0"/>
      <c r="PGF1" s="0"/>
      <c r="PGG1" s="0"/>
      <c r="PGH1" s="0"/>
      <c r="PGI1" s="0"/>
      <c r="PGJ1" s="0"/>
      <c r="PGK1" s="0"/>
      <c r="PGL1" s="0"/>
      <c r="PGM1" s="0"/>
      <c r="PGN1" s="0"/>
      <c r="PGO1" s="0"/>
      <c r="PGP1" s="0"/>
      <c r="PGQ1" s="0"/>
      <c r="PGR1" s="0"/>
      <c r="PGS1" s="0"/>
      <c r="PGT1" s="0"/>
      <c r="PGU1" s="0"/>
      <c r="PGV1" s="0"/>
      <c r="PGW1" s="0"/>
      <c r="PGX1" s="0"/>
      <c r="PGY1" s="0"/>
      <c r="PGZ1" s="0"/>
      <c r="PHA1" s="0"/>
      <c r="PHB1" s="0"/>
      <c r="PHC1" s="0"/>
      <c r="PHD1" s="0"/>
      <c r="PHE1" s="0"/>
      <c r="PHF1" s="0"/>
      <c r="PHG1" s="0"/>
      <c r="PHH1" s="0"/>
      <c r="PHI1" s="0"/>
      <c r="PHJ1" s="0"/>
      <c r="PHK1" s="0"/>
      <c r="PHL1" s="0"/>
      <c r="PHM1" s="0"/>
      <c r="PHN1" s="0"/>
      <c r="PHO1" s="0"/>
      <c r="PHP1" s="0"/>
      <c r="PHQ1" s="0"/>
      <c r="PHR1" s="0"/>
      <c r="PHS1" s="0"/>
      <c r="PHT1" s="0"/>
      <c r="PHU1" s="0"/>
      <c r="PHV1" s="0"/>
      <c r="PHW1" s="0"/>
      <c r="PHX1" s="0"/>
      <c r="PHY1" s="0"/>
      <c r="PHZ1" s="0"/>
      <c r="PIA1" s="0"/>
      <c r="PIB1" s="0"/>
      <c r="PIC1" s="0"/>
      <c r="PID1" s="0"/>
      <c r="PIE1" s="0"/>
      <c r="PIF1" s="0"/>
      <c r="PIG1" s="0"/>
      <c r="PIH1" s="0"/>
      <c r="PII1" s="0"/>
      <c r="PIJ1" s="0"/>
      <c r="PIK1" s="0"/>
      <c r="PIL1" s="0"/>
      <c r="PIM1" s="0"/>
      <c r="PIN1" s="0"/>
      <c r="PIO1" s="0"/>
      <c r="PIP1" s="0"/>
      <c r="PIQ1" s="0"/>
      <c r="PIR1" s="0"/>
      <c r="PIS1" s="0"/>
      <c r="PIT1" s="0"/>
      <c r="PIU1" s="0"/>
      <c r="PIV1" s="0"/>
      <c r="PIW1" s="0"/>
      <c r="PIX1" s="0"/>
      <c r="PIY1" s="0"/>
      <c r="PIZ1" s="0"/>
      <c r="PJA1" s="0"/>
      <c r="PJB1" s="0"/>
      <c r="PJC1" s="0"/>
      <c r="PJD1" s="0"/>
      <c r="PJE1" s="0"/>
      <c r="PJF1" s="0"/>
      <c r="PJG1" s="0"/>
      <c r="PJH1" s="0"/>
      <c r="PJI1" s="0"/>
      <c r="PJJ1" s="0"/>
      <c r="PJK1" s="0"/>
      <c r="PJL1" s="0"/>
      <c r="PJM1" s="0"/>
      <c r="PJN1" s="0"/>
      <c r="PJO1" s="0"/>
      <c r="PJP1" s="0"/>
      <c r="PJQ1" s="0"/>
      <c r="PJR1" s="0"/>
      <c r="PJS1" s="0"/>
      <c r="PJT1" s="0"/>
      <c r="PJU1" s="0"/>
      <c r="PJV1" s="0"/>
      <c r="PJW1" s="0"/>
      <c r="PJX1" s="0"/>
      <c r="PJY1" s="0"/>
      <c r="PJZ1" s="0"/>
      <c r="PKA1" s="0"/>
      <c r="PKB1" s="0"/>
      <c r="PKC1" s="0"/>
      <c r="PKD1" s="0"/>
      <c r="PKE1" s="0"/>
      <c r="PKF1" s="0"/>
      <c r="PKG1" s="0"/>
      <c r="PKH1" s="0"/>
      <c r="PKI1" s="0"/>
      <c r="PKJ1" s="0"/>
      <c r="PKK1" s="0"/>
      <c r="PKL1" s="0"/>
      <c r="PKM1" s="0"/>
      <c r="PKN1" s="0"/>
      <c r="PKO1" s="0"/>
      <c r="PKP1" s="0"/>
      <c r="PKQ1" s="0"/>
      <c r="PKR1" s="0"/>
      <c r="PKS1" s="0"/>
      <c r="PKT1" s="0"/>
      <c r="PKU1" s="0"/>
      <c r="PKV1" s="0"/>
      <c r="PKW1" s="0"/>
      <c r="PKX1" s="0"/>
      <c r="PKY1" s="0"/>
      <c r="PKZ1" s="0"/>
      <c r="PLA1" s="0"/>
      <c r="PLB1" s="0"/>
      <c r="PLC1" s="0"/>
      <c r="PLD1" s="0"/>
      <c r="PLE1" s="0"/>
      <c r="PLF1" s="0"/>
      <c r="PLG1" s="0"/>
      <c r="PLH1" s="0"/>
      <c r="PLI1" s="0"/>
      <c r="PLJ1" s="0"/>
      <c r="PLK1" s="0"/>
      <c r="PLL1" s="0"/>
      <c r="PLM1" s="0"/>
      <c r="PLN1" s="0"/>
      <c r="PLO1" s="0"/>
      <c r="PLP1" s="0"/>
      <c r="PLQ1" s="0"/>
      <c r="PLR1" s="0"/>
      <c r="PLS1" s="0"/>
      <c r="PLT1" s="0"/>
      <c r="PLU1" s="0"/>
      <c r="PLV1" s="0"/>
      <c r="PLW1" s="0"/>
      <c r="PLX1" s="0"/>
      <c r="PLY1" s="0"/>
      <c r="PLZ1" s="0"/>
      <c r="PMA1" s="0"/>
      <c r="PMB1" s="0"/>
      <c r="PMC1" s="0"/>
      <c r="PMD1" s="0"/>
      <c r="PME1" s="0"/>
      <c r="PMF1" s="0"/>
      <c r="PMG1" s="0"/>
      <c r="PMH1" s="0"/>
      <c r="PMI1" s="0"/>
      <c r="PMJ1" s="0"/>
      <c r="PMK1" s="0"/>
      <c r="PML1" s="0"/>
      <c r="PMM1" s="0"/>
      <c r="PMN1" s="0"/>
      <c r="PMO1" s="0"/>
      <c r="PMP1" s="0"/>
      <c r="PMQ1" s="0"/>
      <c r="PMR1" s="0"/>
      <c r="PMS1" s="0"/>
      <c r="PMT1" s="0"/>
      <c r="PMU1" s="0"/>
      <c r="PMV1" s="0"/>
      <c r="PMW1" s="0"/>
      <c r="PMX1" s="0"/>
      <c r="PMY1" s="0"/>
      <c r="PMZ1" s="0"/>
      <c r="PNA1" s="0"/>
      <c r="PNB1" s="0"/>
      <c r="PNC1" s="0"/>
      <c r="PND1" s="0"/>
      <c r="PNE1" s="0"/>
      <c r="PNF1" s="0"/>
      <c r="PNG1" s="0"/>
      <c r="PNH1" s="0"/>
      <c r="PNI1" s="0"/>
      <c r="PNJ1" s="0"/>
      <c r="PNK1" s="0"/>
      <c r="PNL1" s="0"/>
      <c r="PNM1" s="0"/>
      <c r="PNN1" s="0"/>
      <c r="PNO1" s="0"/>
      <c r="PNP1" s="0"/>
      <c r="PNQ1" s="0"/>
      <c r="PNR1" s="0"/>
      <c r="PNS1" s="0"/>
      <c r="PNT1" s="0"/>
      <c r="PNU1" s="0"/>
      <c r="PNV1" s="0"/>
      <c r="PNW1" s="0"/>
      <c r="PNX1" s="0"/>
      <c r="PNY1" s="0"/>
      <c r="PNZ1" s="0"/>
      <c r="POA1" s="0"/>
      <c r="POB1" s="0"/>
      <c r="POC1" s="0"/>
      <c r="POD1" s="0"/>
      <c r="POE1" s="0"/>
      <c r="POF1" s="0"/>
      <c r="POG1" s="0"/>
      <c r="POH1" s="0"/>
      <c r="POI1" s="0"/>
      <c r="POJ1" s="0"/>
      <c r="POK1" s="0"/>
      <c r="POL1" s="0"/>
      <c r="POM1" s="0"/>
      <c r="PON1" s="0"/>
      <c r="POO1" s="0"/>
      <c r="POP1" s="0"/>
      <c r="POQ1" s="0"/>
      <c r="POR1" s="0"/>
      <c r="POS1" s="0"/>
      <c r="POT1" s="0"/>
      <c r="POU1" s="0"/>
      <c r="POV1" s="0"/>
      <c r="POW1" s="0"/>
      <c r="POX1" s="0"/>
      <c r="POY1" s="0"/>
      <c r="POZ1" s="0"/>
      <c r="PPA1" s="0"/>
      <c r="PPB1" s="0"/>
      <c r="PPC1" s="0"/>
      <c r="PPD1" s="0"/>
      <c r="PPE1" s="0"/>
      <c r="PPF1" s="0"/>
      <c r="PPG1" s="0"/>
      <c r="PPH1" s="0"/>
      <c r="PPI1" s="0"/>
      <c r="PPJ1" s="0"/>
      <c r="PPK1" s="0"/>
      <c r="PPL1" s="0"/>
      <c r="PPM1" s="0"/>
      <c r="PPN1" s="0"/>
      <c r="PPO1" s="0"/>
      <c r="PPP1" s="0"/>
      <c r="PPQ1" s="0"/>
      <c r="PPR1" s="0"/>
      <c r="PPS1" s="0"/>
      <c r="PPT1" s="0"/>
      <c r="PPU1" s="0"/>
      <c r="PPV1" s="0"/>
      <c r="PPW1" s="0"/>
      <c r="PPX1" s="0"/>
      <c r="PPY1" s="0"/>
      <c r="PPZ1" s="0"/>
      <c r="PQA1" s="0"/>
      <c r="PQB1" s="0"/>
      <c r="PQC1" s="0"/>
      <c r="PQD1" s="0"/>
      <c r="PQE1" s="0"/>
      <c r="PQF1" s="0"/>
      <c r="PQG1" s="0"/>
      <c r="PQH1" s="0"/>
      <c r="PQI1" s="0"/>
      <c r="PQJ1" s="0"/>
      <c r="PQK1" s="0"/>
      <c r="PQL1" s="0"/>
      <c r="PQM1" s="0"/>
      <c r="PQN1" s="0"/>
      <c r="PQO1" s="0"/>
      <c r="PQP1" s="0"/>
      <c r="PQQ1" s="0"/>
      <c r="PQR1" s="0"/>
      <c r="PQS1" s="0"/>
      <c r="PQT1" s="0"/>
      <c r="PQU1" s="0"/>
      <c r="PQV1" s="0"/>
      <c r="PQW1" s="0"/>
      <c r="PQX1" s="0"/>
      <c r="PQY1" s="0"/>
      <c r="PQZ1" s="0"/>
      <c r="PRA1" s="0"/>
      <c r="PRB1" s="0"/>
      <c r="PRC1" s="0"/>
      <c r="PRD1" s="0"/>
      <c r="PRE1" s="0"/>
      <c r="PRF1" s="0"/>
      <c r="PRG1" s="0"/>
      <c r="PRH1" s="0"/>
      <c r="PRI1" s="0"/>
      <c r="PRJ1" s="0"/>
      <c r="PRK1" s="0"/>
      <c r="PRL1" s="0"/>
      <c r="PRM1" s="0"/>
      <c r="PRN1" s="0"/>
      <c r="PRO1" s="0"/>
      <c r="PRP1" s="0"/>
      <c r="PRQ1" s="0"/>
      <c r="PRR1" s="0"/>
      <c r="PRS1" s="0"/>
      <c r="PRT1" s="0"/>
      <c r="PRU1" s="0"/>
      <c r="PRV1" s="0"/>
      <c r="PRW1" s="0"/>
      <c r="PRX1" s="0"/>
      <c r="PRY1" s="0"/>
      <c r="PRZ1" s="0"/>
      <c r="PSA1" s="0"/>
      <c r="PSB1" s="0"/>
      <c r="PSC1" s="0"/>
      <c r="PSD1" s="0"/>
      <c r="PSE1" s="0"/>
      <c r="PSF1" s="0"/>
      <c r="PSG1" s="0"/>
      <c r="PSH1" s="0"/>
      <c r="PSI1" s="0"/>
      <c r="PSJ1" s="0"/>
      <c r="PSK1" s="0"/>
      <c r="PSL1" s="0"/>
      <c r="PSM1" s="0"/>
      <c r="PSN1" s="0"/>
      <c r="PSO1" s="0"/>
      <c r="PSP1" s="0"/>
      <c r="PSQ1" s="0"/>
      <c r="PSR1" s="0"/>
      <c r="PSS1" s="0"/>
      <c r="PST1" s="0"/>
      <c r="PSU1" s="0"/>
      <c r="PSV1" s="0"/>
      <c r="PSW1" s="0"/>
      <c r="PSX1" s="0"/>
      <c r="PSY1" s="0"/>
      <c r="PSZ1" s="0"/>
      <c r="PTA1" s="0"/>
      <c r="PTB1" s="0"/>
      <c r="PTC1" s="0"/>
      <c r="PTD1" s="0"/>
      <c r="PTE1" s="0"/>
      <c r="PTF1" s="0"/>
      <c r="PTG1" s="0"/>
      <c r="PTH1" s="0"/>
      <c r="PTI1" s="0"/>
      <c r="PTJ1" s="0"/>
      <c r="PTK1" s="0"/>
      <c r="PTL1" s="0"/>
      <c r="PTM1" s="0"/>
      <c r="PTN1" s="0"/>
      <c r="PTO1" s="0"/>
      <c r="PTP1" s="0"/>
      <c r="PTQ1" s="0"/>
      <c r="PTR1" s="0"/>
      <c r="PTS1" s="0"/>
      <c r="PTT1" s="0"/>
      <c r="PTU1" s="0"/>
      <c r="PTV1" s="0"/>
      <c r="PTW1" s="0"/>
      <c r="PTX1" s="0"/>
      <c r="PTY1" s="0"/>
      <c r="PTZ1" s="0"/>
      <c r="PUA1" s="0"/>
      <c r="PUB1" s="0"/>
      <c r="PUC1" s="0"/>
      <c r="PUD1" s="0"/>
      <c r="PUE1" s="0"/>
      <c r="PUF1" s="0"/>
      <c r="PUG1" s="0"/>
      <c r="PUH1" s="0"/>
      <c r="PUI1" s="0"/>
      <c r="PUJ1" s="0"/>
      <c r="PUK1" s="0"/>
      <c r="PUL1" s="0"/>
      <c r="PUM1" s="0"/>
      <c r="PUN1" s="0"/>
      <c r="PUO1" s="0"/>
      <c r="PUP1" s="0"/>
      <c r="PUQ1" s="0"/>
      <c r="PUR1" s="0"/>
      <c r="PUS1" s="0"/>
      <c r="PUT1" s="0"/>
      <c r="PUU1" s="0"/>
      <c r="PUV1" s="0"/>
      <c r="PUW1" s="0"/>
      <c r="PUX1" s="0"/>
      <c r="PUY1" s="0"/>
      <c r="PUZ1" s="0"/>
      <c r="PVA1" s="0"/>
      <c r="PVB1" s="0"/>
      <c r="PVC1" s="0"/>
      <c r="PVD1" s="0"/>
      <c r="PVE1" s="0"/>
      <c r="PVF1" s="0"/>
      <c r="PVG1" s="0"/>
      <c r="PVH1" s="0"/>
      <c r="PVI1" s="0"/>
      <c r="PVJ1" s="0"/>
      <c r="PVK1" s="0"/>
      <c r="PVL1" s="0"/>
      <c r="PVM1" s="0"/>
      <c r="PVN1" s="0"/>
      <c r="PVO1" s="0"/>
      <c r="PVP1" s="0"/>
      <c r="PVQ1" s="0"/>
      <c r="PVR1" s="0"/>
      <c r="PVS1" s="0"/>
      <c r="PVT1" s="0"/>
      <c r="PVU1" s="0"/>
      <c r="PVV1" s="0"/>
      <c r="PVW1" s="0"/>
      <c r="PVX1" s="0"/>
      <c r="PVY1" s="0"/>
      <c r="PVZ1" s="0"/>
      <c r="PWA1" s="0"/>
      <c r="PWB1" s="0"/>
      <c r="PWC1" s="0"/>
      <c r="PWD1" s="0"/>
      <c r="PWE1" s="0"/>
      <c r="PWF1" s="0"/>
      <c r="PWG1" s="0"/>
      <c r="PWH1" s="0"/>
      <c r="PWI1" s="0"/>
      <c r="PWJ1" s="0"/>
      <c r="PWK1" s="0"/>
      <c r="PWL1" s="0"/>
      <c r="PWM1" s="0"/>
      <c r="PWN1" s="0"/>
      <c r="PWO1" s="0"/>
      <c r="PWP1" s="0"/>
      <c r="PWQ1" s="0"/>
      <c r="PWR1" s="0"/>
      <c r="PWS1" s="0"/>
      <c r="PWT1" s="0"/>
      <c r="PWU1" s="0"/>
      <c r="PWV1" s="0"/>
      <c r="PWW1" s="0"/>
      <c r="PWX1" s="0"/>
      <c r="PWY1" s="0"/>
      <c r="PWZ1" s="0"/>
      <c r="PXA1" s="0"/>
      <c r="PXB1" s="0"/>
      <c r="PXC1" s="0"/>
      <c r="PXD1" s="0"/>
      <c r="PXE1" s="0"/>
      <c r="PXF1" s="0"/>
      <c r="PXG1" s="0"/>
      <c r="PXH1" s="0"/>
      <c r="PXI1" s="0"/>
      <c r="PXJ1" s="0"/>
      <c r="PXK1" s="0"/>
      <c r="PXL1" s="0"/>
      <c r="PXM1" s="0"/>
      <c r="PXN1" s="0"/>
      <c r="PXO1" s="0"/>
      <c r="PXP1" s="0"/>
      <c r="PXQ1" s="0"/>
      <c r="PXR1" s="0"/>
      <c r="PXS1" s="0"/>
      <c r="PXT1" s="0"/>
      <c r="PXU1" s="0"/>
      <c r="PXV1" s="0"/>
      <c r="PXW1" s="0"/>
      <c r="PXX1" s="0"/>
      <c r="PXY1" s="0"/>
      <c r="PXZ1" s="0"/>
      <c r="PYA1" s="0"/>
      <c r="PYB1" s="0"/>
      <c r="PYC1" s="0"/>
      <c r="PYD1" s="0"/>
      <c r="PYE1" s="0"/>
      <c r="PYF1" s="0"/>
      <c r="PYG1" s="0"/>
      <c r="PYH1" s="0"/>
      <c r="PYI1" s="0"/>
      <c r="PYJ1" s="0"/>
      <c r="PYK1" s="0"/>
      <c r="PYL1" s="0"/>
      <c r="PYM1" s="0"/>
      <c r="PYN1" s="0"/>
      <c r="PYO1" s="0"/>
      <c r="PYP1" s="0"/>
      <c r="PYQ1" s="0"/>
      <c r="PYR1" s="0"/>
      <c r="PYS1" s="0"/>
      <c r="PYT1" s="0"/>
      <c r="PYU1" s="0"/>
      <c r="PYV1" s="0"/>
      <c r="PYW1" s="0"/>
      <c r="PYX1" s="0"/>
      <c r="PYY1" s="0"/>
      <c r="PYZ1" s="0"/>
      <c r="PZA1" s="0"/>
      <c r="PZB1" s="0"/>
      <c r="PZC1" s="0"/>
      <c r="PZD1" s="0"/>
      <c r="PZE1" s="0"/>
      <c r="PZF1" s="0"/>
      <c r="PZG1" s="0"/>
      <c r="PZH1" s="0"/>
      <c r="PZI1" s="0"/>
      <c r="PZJ1" s="0"/>
      <c r="PZK1" s="0"/>
      <c r="PZL1" s="0"/>
      <c r="PZM1" s="0"/>
      <c r="PZN1" s="0"/>
      <c r="PZO1" s="0"/>
      <c r="PZP1" s="0"/>
      <c r="PZQ1" s="0"/>
      <c r="PZR1" s="0"/>
      <c r="PZS1" s="0"/>
      <c r="PZT1" s="0"/>
      <c r="PZU1" s="0"/>
      <c r="PZV1" s="0"/>
      <c r="PZW1" s="0"/>
      <c r="PZX1" s="0"/>
      <c r="PZY1" s="0"/>
      <c r="PZZ1" s="0"/>
      <c r="QAA1" s="0"/>
      <c r="QAB1" s="0"/>
      <c r="QAC1" s="0"/>
      <c r="QAD1" s="0"/>
      <c r="QAE1" s="0"/>
      <c r="QAF1" s="0"/>
      <c r="QAG1" s="0"/>
      <c r="QAH1" s="0"/>
      <c r="QAI1" s="0"/>
      <c r="QAJ1" s="0"/>
      <c r="QAK1" s="0"/>
      <c r="QAL1" s="0"/>
      <c r="QAM1" s="0"/>
      <c r="QAN1" s="0"/>
      <c r="QAO1" s="0"/>
      <c r="QAP1" s="0"/>
      <c r="QAQ1" s="0"/>
      <c r="QAR1" s="0"/>
      <c r="QAS1" s="0"/>
      <c r="QAT1" s="0"/>
      <c r="QAU1" s="0"/>
      <c r="QAV1" s="0"/>
      <c r="QAW1" s="0"/>
      <c r="QAX1" s="0"/>
      <c r="QAY1" s="0"/>
      <c r="QAZ1" s="0"/>
      <c r="QBA1" s="0"/>
      <c r="QBB1" s="0"/>
      <c r="QBC1" s="0"/>
      <c r="QBD1" s="0"/>
      <c r="QBE1" s="0"/>
      <c r="QBF1" s="0"/>
      <c r="QBG1" s="0"/>
      <c r="QBH1" s="0"/>
      <c r="QBI1" s="0"/>
      <c r="QBJ1" s="0"/>
      <c r="QBK1" s="0"/>
      <c r="QBL1" s="0"/>
      <c r="QBM1" s="0"/>
      <c r="QBN1" s="0"/>
      <c r="QBO1" s="0"/>
      <c r="QBP1" s="0"/>
      <c r="QBQ1" s="0"/>
      <c r="QBR1" s="0"/>
      <c r="QBS1" s="0"/>
      <c r="QBT1" s="0"/>
      <c r="QBU1" s="0"/>
      <c r="QBV1" s="0"/>
      <c r="QBW1" s="0"/>
      <c r="QBX1" s="0"/>
      <c r="QBY1" s="0"/>
      <c r="QBZ1" s="0"/>
      <c r="QCA1" s="0"/>
      <c r="QCB1" s="0"/>
      <c r="QCC1" s="0"/>
      <c r="QCD1" s="0"/>
      <c r="QCE1" s="0"/>
      <c r="QCF1" s="0"/>
      <c r="QCG1" s="0"/>
      <c r="QCH1" s="0"/>
      <c r="QCI1" s="0"/>
      <c r="QCJ1" s="0"/>
      <c r="QCK1" s="0"/>
      <c r="QCL1" s="0"/>
      <c r="QCM1" s="0"/>
      <c r="QCN1" s="0"/>
      <c r="QCO1" s="0"/>
      <c r="QCP1" s="0"/>
      <c r="QCQ1" s="0"/>
      <c r="QCR1" s="0"/>
      <c r="QCS1" s="0"/>
      <c r="QCT1" s="0"/>
      <c r="QCU1" s="0"/>
      <c r="QCV1" s="0"/>
      <c r="QCW1" s="0"/>
      <c r="QCX1" s="0"/>
      <c r="QCY1" s="0"/>
      <c r="QCZ1" s="0"/>
      <c r="QDA1" s="0"/>
      <c r="QDB1" s="0"/>
      <c r="QDC1" s="0"/>
      <c r="QDD1" s="0"/>
      <c r="QDE1" s="0"/>
      <c r="QDF1" s="0"/>
      <c r="QDG1" s="0"/>
      <c r="QDH1" s="0"/>
      <c r="QDI1" s="0"/>
      <c r="QDJ1" s="0"/>
      <c r="QDK1" s="0"/>
      <c r="QDL1" s="0"/>
      <c r="QDM1" s="0"/>
      <c r="QDN1" s="0"/>
      <c r="QDO1" s="0"/>
      <c r="QDP1" s="0"/>
      <c r="QDQ1" s="0"/>
      <c r="QDR1" s="0"/>
      <c r="QDS1" s="0"/>
      <c r="QDT1" s="0"/>
      <c r="QDU1" s="0"/>
      <c r="QDV1" s="0"/>
      <c r="QDW1" s="0"/>
      <c r="QDX1" s="0"/>
      <c r="QDY1" s="0"/>
      <c r="QDZ1" s="0"/>
      <c r="QEA1" s="0"/>
      <c r="QEB1" s="0"/>
      <c r="QEC1" s="0"/>
      <c r="QED1" s="0"/>
      <c r="QEE1" s="0"/>
      <c r="QEF1" s="0"/>
      <c r="QEG1" s="0"/>
      <c r="QEH1" s="0"/>
      <c r="QEI1" s="0"/>
      <c r="QEJ1" s="0"/>
      <c r="QEK1" s="0"/>
      <c r="QEL1" s="0"/>
      <c r="QEM1" s="0"/>
      <c r="QEN1" s="0"/>
      <c r="QEO1" s="0"/>
      <c r="QEP1" s="0"/>
      <c r="QEQ1" s="0"/>
      <c r="QER1" s="0"/>
      <c r="QES1" s="0"/>
      <c r="QET1" s="0"/>
      <c r="QEU1" s="0"/>
      <c r="QEV1" s="0"/>
      <c r="QEW1" s="0"/>
      <c r="QEX1" s="0"/>
      <c r="QEY1" s="0"/>
      <c r="QEZ1" s="0"/>
      <c r="QFA1" s="0"/>
      <c r="QFB1" s="0"/>
      <c r="QFC1" s="0"/>
      <c r="QFD1" s="0"/>
      <c r="QFE1" s="0"/>
      <c r="QFF1" s="0"/>
      <c r="QFG1" s="0"/>
      <c r="QFH1" s="0"/>
      <c r="QFI1" s="0"/>
      <c r="QFJ1" s="0"/>
      <c r="QFK1" s="0"/>
      <c r="QFL1" s="0"/>
      <c r="QFM1" s="0"/>
      <c r="QFN1" s="0"/>
      <c r="QFO1" s="0"/>
      <c r="QFP1" s="0"/>
      <c r="QFQ1" s="0"/>
      <c r="QFR1" s="0"/>
      <c r="QFS1" s="0"/>
      <c r="QFT1" s="0"/>
      <c r="QFU1" s="0"/>
      <c r="QFV1" s="0"/>
      <c r="QFW1" s="0"/>
      <c r="QFX1" s="0"/>
      <c r="QFY1" s="0"/>
      <c r="QFZ1" s="0"/>
      <c r="QGA1" s="0"/>
      <c r="QGB1" s="0"/>
      <c r="QGC1" s="0"/>
      <c r="QGD1" s="0"/>
      <c r="QGE1" s="0"/>
      <c r="QGF1" s="0"/>
      <c r="QGG1" s="0"/>
      <c r="QGH1" s="0"/>
      <c r="QGI1" s="0"/>
      <c r="QGJ1" s="0"/>
      <c r="QGK1" s="0"/>
      <c r="QGL1" s="0"/>
      <c r="QGM1" s="0"/>
      <c r="QGN1" s="0"/>
      <c r="QGO1" s="0"/>
      <c r="QGP1" s="0"/>
      <c r="QGQ1" s="0"/>
      <c r="QGR1" s="0"/>
      <c r="QGS1" s="0"/>
      <c r="QGT1" s="0"/>
      <c r="QGU1" s="0"/>
      <c r="QGV1" s="0"/>
      <c r="QGW1" s="0"/>
      <c r="QGX1" s="0"/>
      <c r="QGY1" s="0"/>
      <c r="QGZ1" s="0"/>
      <c r="QHA1" s="0"/>
      <c r="QHB1" s="0"/>
      <c r="QHC1" s="0"/>
      <c r="QHD1" s="0"/>
      <c r="QHE1" s="0"/>
      <c r="QHF1" s="0"/>
      <c r="QHG1" s="0"/>
      <c r="QHH1" s="0"/>
      <c r="QHI1" s="0"/>
      <c r="QHJ1" s="0"/>
      <c r="QHK1" s="0"/>
      <c r="QHL1" s="0"/>
      <c r="QHM1" s="0"/>
      <c r="QHN1" s="0"/>
      <c r="QHO1" s="0"/>
      <c r="QHP1" s="0"/>
      <c r="QHQ1" s="0"/>
      <c r="QHR1" s="0"/>
      <c r="QHS1" s="0"/>
      <c r="QHT1" s="0"/>
      <c r="QHU1" s="0"/>
      <c r="QHV1" s="0"/>
      <c r="QHW1" s="0"/>
      <c r="QHX1" s="0"/>
      <c r="QHY1" s="0"/>
      <c r="QHZ1" s="0"/>
      <c r="QIA1" s="0"/>
      <c r="QIB1" s="0"/>
      <c r="QIC1" s="0"/>
      <c r="QID1" s="0"/>
      <c r="QIE1" s="0"/>
      <c r="QIF1" s="0"/>
      <c r="QIG1" s="0"/>
      <c r="QIH1" s="0"/>
      <c r="QII1" s="0"/>
      <c r="QIJ1" s="0"/>
      <c r="QIK1" s="0"/>
      <c r="QIL1" s="0"/>
      <c r="QIM1" s="0"/>
      <c r="QIN1" s="0"/>
      <c r="QIO1" s="0"/>
      <c r="QIP1" s="0"/>
      <c r="QIQ1" s="0"/>
      <c r="QIR1" s="0"/>
      <c r="QIS1" s="0"/>
      <c r="QIT1" s="0"/>
      <c r="QIU1" s="0"/>
      <c r="QIV1" s="0"/>
      <c r="QIW1" s="0"/>
      <c r="QIX1" s="0"/>
      <c r="QIY1" s="0"/>
      <c r="QIZ1" s="0"/>
      <c r="QJA1" s="0"/>
      <c r="QJB1" s="0"/>
      <c r="QJC1" s="0"/>
      <c r="QJD1" s="0"/>
      <c r="QJE1" s="0"/>
      <c r="QJF1" s="0"/>
      <c r="QJG1" s="0"/>
      <c r="QJH1" s="0"/>
      <c r="QJI1" s="0"/>
      <c r="QJJ1" s="0"/>
      <c r="QJK1" s="0"/>
      <c r="QJL1" s="0"/>
      <c r="QJM1" s="0"/>
      <c r="QJN1" s="0"/>
      <c r="QJO1" s="0"/>
      <c r="QJP1" s="0"/>
      <c r="QJQ1" s="0"/>
      <c r="QJR1" s="0"/>
      <c r="QJS1" s="0"/>
      <c r="QJT1" s="0"/>
      <c r="QJU1" s="0"/>
      <c r="QJV1" s="0"/>
      <c r="QJW1" s="0"/>
      <c r="QJX1" s="0"/>
      <c r="QJY1" s="0"/>
      <c r="QJZ1" s="0"/>
      <c r="QKA1" s="0"/>
      <c r="QKB1" s="0"/>
      <c r="QKC1" s="0"/>
      <c r="QKD1" s="0"/>
      <c r="QKE1" s="0"/>
      <c r="QKF1" s="0"/>
      <c r="QKG1" s="0"/>
      <c r="QKH1" s="0"/>
      <c r="QKI1" s="0"/>
      <c r="QKJ1" s="0"/>
      <c r="QKK1" s="0"/>
      <c r="QKL1" s="0"/>
      <c r="QKM1" s="0"/>
      <c r="QKN1" s="0"/>
      <c r="QKO1" s="0"/>
      <c r="QKP1" s="0"/>
      <c r="QKQ1" s="0"/>
      <c r="QKR1" s="0"/>
      <c r="QKS1" s="0"/>
      <c r="QKT1" s="0"/>
      <c r="QKU1" s="0"/>
      <c r="QKV1" s="0"/>
      <c r="QKW1" s="0"/>
      <c r="QKX1" s="0"/>
      <c r="QKY1" s="0"/>
      <c r="QKZ1" s="0"/>
      <c r="QLA1" s="0"/>
      <c r="QLB1" s="0"/>
      <c r="QLC1" s="0"/>
      <c r="QLD1" s="0"/>
      <c r="QLE1" s="0"/>
      <c r="QLF1" s="0"/>
      <c r="QLG1" s="0"/>
      <c r="QLH1" s="0"/>
      <c r="QLI1" s="0"/>
      <c r="QLJ1" s="0"/>
      <c r="QLK1" s="0"/>
      <c r="QLL1" s="0"/>
      <c r="QLM1" s="0"/>
      <c r="QLN1" s="0"/>
      <c r="QLO1" s="0"/>
      <c r="QLP1" s="0"/>
      <c r="QLQ1" s="0"/>
      <c r="QLR1" s="0"/>
      <c r="QLS1" s="0"/>
      <c r="QLT1" s="0"/>
      <c r="QLU1" s="0"/>
      <c r="QLV1" s="0"/>
      <c r="QLW1" s="0"/>
      <c r="QLX1" s="0"/>
      <c r="QLY1" s="0"/>
      <c r="QLZ1" s="0"/>
      <c r="QMA1" s="0"/>
      <c r="QMB1" s="0"/>
      <c r="QMC1" s="0"/>
      <c r="QMD1" s="0"/>
      <c r="QME1" s="0"/>
      <c r="QMF1" s="0"/>
      <c r="QMG1" s="0"/>
      <c r="QMH1" s="0"/>
      <c r="QMI1" s="0"/>
      <c r="QMJ1" s="0"/>
      <c r="QMK1" s="0"/>
      <c r="QML1" s="0"/>
      <c r="QMM1" s="0"/>
      <c r="QMN1" s="0"/>
      <c r="QMO1" s="0"/>
      <c r="QMP1" s="0"/>
      <c r="QMQ1" s="0"/>
      <c r="QMR1" s="0"/>
      <c r="QMS1" s="0"/>
      <c r="QMT1" s="0"/>
      <c r="QMU1" s="0"/>
      <c r="QMV1" s="0"/>
      <c r="QMW1" s="0"/>
      <c r="QMX1" s="0"/>
      <c r="QMY1" s="0"/>
      <c r="QMZ1" s="0"/>
      <c r="QNA1" s="0"/>
      <c r="QNB1" s="0"/>
      <c r="QNC1" s="0"/>
      <c r="QND1" s="0"/>
      <c r="QNE1" s="0"/>
      <c r="QNF1" s="0"/>
      <c r="QNG1" s="0"/>
      <c r="QNH1" s="0"/>
      <c r="QNI1" s="0"/>
      <c r="QNJ1" s="0"/>
      <c r="QNK1" s="0"/>
      <c r="QNL1" s="0"/>
      <c r="QNM1" s="0"/>
      <c r="QNN1" s="0"/>
      <c r="QNO1" s="0"/>
      <c r="QNP1" s="0"/>
      <c r="QNQ1" s="0"/>
      <c r="QNR1" s="0"/>
      <c r="QNS1" s="0"/>
      <c r="QNT1" s="0"/>
      <c r="QNU1" s="0"/>
      <c r="QNV1" s="0"/>
      <c r="QNW1" s="0"/>
      <c r="QNX1" s="0"/>
      <c r="QNY1" s="0"/>
      <c r="QNZ1" s="0"/>
      <c r="QOA1" s="0"/>
      <c r="QOB1" s="0"/>
      <c r="QOC1" s="0"/>
      <c r="QOD1" s="0"/>
      <c r="QOE1" s="0"/>
      <c r="QOF1" s="0"/>
      <c r="QOG1" s="0"/>
      <c r="QOH1" s="0"/>
      <c r="QOI1" s="0"/>
      <c r="QOJ1" s="0"/>
      <c r="QOK1" s="0"/>
      <c r="QOL1" s="0"/>
      <c r="QOM1" s="0"/>
      <c r="QON1" s="0"/>
      <c r="QOO1" s="0"/>
      <c r="QOP1" s="0"/>
      <c r="QOQ1" s="0"/>
      <c r="QOR1" s="0"/>
      <c r="QOS1" s="0"/>
      <c r="QOT1" s="0"/>
      <c r="QOU1" s="0"/>
      <c r="QOV1" s="0"/>
      <c r="QOW1" s="0"/>
      <c r="QOX1" s="0"/>
      <c r="QOY1" s="0"/>
      <c r="QOZ1" s="0"/>
      <c r="QPA1" s="0"/>
      <c r="QPB1" s="0"/>
      <c r="QPC1" s="0"/>
      <c r="QPD1" s="0"/>
      <c r="QPE1" s="0"/>
      <c r="QPF1" s="0"/>
      <c r="QPG1" s="0"/>
      <c r="QPH1" s="0"/>
      <c r="QPI1" s="0"/>
      <c r="QPJ1" s="0"/>
      <c r="QPK1" s="0"/>
      <c r="QPL1" s="0"/>
      <c r="QPM1" s="0"/>
      <c r="QPN1" s="0"/>
      <c r="QPO1" s="0"/>
      <c r="QPP1" s="0"/>
      <c r="QPQ1" s="0"/>
      <c r="QPR1" s="0"/>
      <c r="QPS1" s="0"/>
      <c r="QPT1" s="0"/>
      <c r="QPU1" s="0"/>
      <c r="QPV1" s="0"/>
      <c r="QPW1" s="0"/>
      <c r="QPX1" s="0"/>
      <c r="QPY1" s="0"/>
      <c r="QPZ1" s="0"/>
      <c r="QQA1" s="0"/>
      <c r="QQB1" s="0"/>
      <c r="QQC1" s="0"/>
      <c r="QQD1" s="0"/>
      <c r="QQE1" s="0"/>
      <c r="QQF1" s="0"/>
      <c r="QQG1" s="0"/>
      <c r="QQH1" s="0"/>
      <c r="QQI1" s="0"/>
      <c r="QQJ1" s="0"/>
      <c r="QQK1" s="0"/>
      <c r="QQL1" s="0"/>
      <c r="QQM1" s="0"/>
      <c r="QQN1" s="0"/>
      <c r="QQO1" s="0"/>
      <c r="QQP1" s="0"/>
      <c r="QQQ1" s="0"/>
      <c r="QQR1" s="0"/>
      <c r="QQS1" s="0"/>
      <c r="QQT1" s="0"/>
      <c r="QQU1" s="0"/>
      <c r="QQV1" s="0"/>
      <c r="QQW1" s="0"/>
      <c r="QQX1" s="0"/>
      <c r="QQY1" s="0"/>
      <c r="QQZ1" s="0"/>
      <c r="QRA1" s="0"/>
      <c r="QRB1" s="0"/>
      <c r="QRC1" s="0"/>
      <c r="QRD1" s="0"/>
      <c r="QRE1" s="0"/>
      <c r="QRF1" s="0"/>
      <c r="QRG1" s="0"/>
      <c r="QRH1" s="0"/>
      <c r="QRI1" s="0"/>
      <c r="QRJ1" s="0"/>
      <c r="QRK1" s="0"/>
      <c r="QRL1" s="0"/>
      <c r="QRM1" s="0"/>
      <c r="QRN1" s="0"/>
      <c r="QRO1" s="0"/>
      <c r="QRP1" s="0"/>
      <c r="QRQ1" s="0"/>
      <c r="QRR1" s="0"/>
      <c r="QRS1" s="0"/>
      <c r="QRT1" s="0"/>
      <c r="QRU1" s="0"/>
      <c r="QRV1" s="0"/>
      <c r="QRW1" s="0"/>
      <c r="QRX1" s="0"/>
      <c r="QRY1" s="0"/>
      <c r="QRZ1" s="0"/>
      <c r="QSA1" s="0"/>
      <c r="QSB1" s="0"/>
      <c r="QSC1" s="0"/>
      <c r="QSD1" s="0"/>
      <c r="QSE1" s="0"/>
      <c r="QSF1" s="0"/>
      <c r="QSG1" s="0"/>
      <c r="QSH1" s="0"/>
      <c r="QSI1" s="0"/>
      <c r="QSJ1" s="0"/>
      <c r="QSK1" s="0"/>
      <c r="QSL1" s="0"/>
      <c r="QSM1" s="0"/>
      <c r="QSN1" s="0"/>
      <c r="QSO1" s="0"/>
      <c r="QSP1" s="0"/>
      <c r="QSQ1" s="0"/>
      <c r="QSR1" s="0"/>
      <c r="QSS1" s="0"/>
      <c r="QST1" s="0"/>
      <c r="QSU1" s="0"/>
      <c r="QSV1" s="0"/>
      <c r="QSW1" s="0"/>
      <c r="QSX1" s="0"/>
      <c r="QSY1" s="0"/>
      <c r="QSZ1" s="0"/>
      <c r="QTA1" s="0"/>
      <c r="QTB1" s="0"/>
      <c r="QTC1" s="0"/>
      <c r="QTD1" s="0"/>
      <c r="QTE1" s="0"/>
      <c r="QTF1" s="0"/>
      <c r="QTG1" s="0"/>
      <c r="QTH1" s="0"/>
      <c r="QTI1" s="0"/>
      <c r="QTJ1" s="0"/>
      <c r="QTK1" s="0"/>
      <c r="QTL1" s="0"/>
      <c r="QTM1" s="0"/>
      <c r="QTN1" s="0"/>
      <c r="QTO1" s="0"/>
      <c r="QTP1" s="0"/>
      <c r="QTQ1" s="0"/>
      <c r="QTR1" s="0"/>
      <c r="QTS1" s="0"/>
      <c r="QTT1" s="0"/>
      <c r="QTU1" s="0"/>
      <c r="QTV1" s="0"/>
      <c r="QTW1" s="0"/>
      <c r="QTX1" s="0"/>
      <c r="QTY1" s="0"/>
      <c r="QTZ1" s="0"/>
      <c r="QUA1" s="0"/>
      <c r="QUB1" s="0"/>
      <c r="QUC1" s="0"/>
      <c r="QUD1" s="0"/>
      <c r="QUE1" s="0"/>
      <c r="QUF1" s="0"/>
      <c r="QUG1" s="0"/>
      <c r="QUH1" s="0"/>
      <c r="QUI1" s="0"/>
      <c r="QUJ1" s="0"/>
      <c r="QUK1" s="0"/>
      <c r="QUL1" s="0"/>
      <c r="QUM1" s="0"/>
      <c r="QUN1" s="0"/>
      <c r="QUO1" s="0"/>
      <c r="QUP1" s="0"/>
      <c r="QUQ1" s="0"/>
      <c r="QUR1" s="0"/>
      <c r="QUS1" s="0"/>
      <c r="QUT1" s="0"/>
      <c r="QUU1" s="0"/>
      <c r="QUV1" s="0"/>
      <c r="QUW1" s="0"/>
      <c r="QUX1" s="0"/>
      <c r="QUY1" s="0"/>
      <c r="QUZ1" s="0"/>
      <c r="QVA1" s="0"/>
      <c r="QVB1" s="0"/>
      <c r="QVC1" s="0"/>
      <c r="QVD1" s="0"/>
      <c r="QVE1" s="0"/>
      <c r="QVF1" s="0"/>
      <c r="QVG1" s="0"/>
      <c r="QVH1" s="0"/>
      <c r="QVI1" s="0"/>
      <c r="QVJ1" s="0"/>
      <c r="QVK1" s="0"/>
      <c r="QVL1" s="0"/>
      <c r="QVM1" s="0"/>
      <c r="QVN1" s="0"/>
      <c r="QVO1" s="0"/>
      <c r="QVP1" s="0"/>
      <c r="QVQ1" s="0"/>
      <c r="QVR1" s="0"/>
      <c r="QVS1" s="0"/>
      <c r="QVT1" s="0"/>
      <c r="QVU1" s="0"/>
      <c r="QVV1" s="0"/>
      <c r="QVW1" s="0"/>
      <c r="QVX1" s="0"/>
      <c r="QVY1" s="0"/>
      <c r="QVZ1" s="0"/>
      <c r="QWA1" s="0"/>
      <c r="QWB1" s="0"/>
      <c r="QWC1" s="0"/>
      <c r="QWD1" s="0"/>
      <c r="QWE1" s="0"/>
      <c r="QWF1" s="0"/>
      <c r="QWG1" s="0"/>
      <c r="QWH1" s="0"/>
      <c r="QWI1" s="0"/>
      <c r="QWJ1" s="0"/>
      <c r="QWK1" s="0"/>
      <c r="QWL1" s="0"/>
      <c r="QWM1" s="0"/>
      <c r="QWN1" s="0"/>
      <c r="QWO1" s="0"/>
      <c r="QWP1" s="0"/>
      <c r="QWQ1" s="0"/>
      <c r="QWR1" s="0"/>
      <c r="QWS1" s="0"/>
      <c r="QWT1" s="0"/>
      <c r="QWU1" s="0"/>
      <c r="QWV1" s="0"/>
      <c r="QWW1" s="0"/>
      <c r="QWX1" s="0"/>
      <c r="QWY1" s="0"/>
      <c r="QWZ1" s="0"/>
      <c r="QXA1" s="0"/>
      <c r="QXB1" s="0"/>
      <c r="QXC1" s="0"/>
      <c r="QXD1" s="0"/>
      <c r="QXE1" s="0"/>
      <c r="QXF1" s="0"/>
      <c r="QXG1" s="0"/>
      <c r="QXH1" s="0"/>
      <c r="QXI1" s="0"/>
      <c r="QXJ1" s="0"/>
      <c r="QXK1" s="0"/>
      <c r="QXL1" s="0"/>
      <c r="QXM1" s="0"/>
      <c r="QXN1" s="0"/>
      <c r="QXO1" s="0"/>
      <c r="QXP1" s="0"/>
      <c r="QXQ1" s="0"/>
      <c r="QXR1" s="0"/>
      <c r="QXS1" s="0"/>
      <c r="QXT1" s="0"/>
      <c r="QXU1" s="0"/>
      <c r="QXV1" s="0"/>
      <c r="QXW1" s="0"/>
      <c r="QXX1" s="0"/>
      <c r="QXY1" s="0"/>
      <c r="QXZ1" s="0"/>
      <c r="QYA1" s="0"/>
      <c r="QYB1" s="0"/>
      <c r="QYC1" s="0"/>
      <c r="QYD1" s="0"/>
      <c r="QYE1" s="0"/>
      <c r="QYF1" s="0"/>
      <c r="QYG1" s="0"/>
      <c r="QYH1" s="0"/>
      <c r="QYI1" s="0"/>
      <c r="QYJ1" s="0"/>
      <c r="QYK1" s="0"/>
      <c r="QYL1" s="0"/>
      <c r="QYM1" s="0"/>
      <c r="QYN1" s="0"/>
      <c r="QYO1" s="0"/>
      <c r="QYP1" s="0"/>
      <c r="QYQ1" s="0"/>
      <c r="QYR1" s="0"/>
      <c r="QYS1" s="0"/>
      <c r="QYT1" s="0"/>
      <c r="QYU1" s="0"/>
      <c r="QYV1" s="0"/>
      <c r="QYW1" s="0"/>
      <c r="QYX1" s="0"/>
      <c r="QYY1" s="0"/>
      <c r="QYZ1" s="0"/>
      <c r="QZA1" s="0"/>
      <c r="QZB1" s="0"/>
      <c r="QZC1" s="0"/>
      <c r="QZD1" s="0"/>
      <c r="QZE1" s="0"/>
      <c r="QZF1" s="0"/>
      <c r="QZG1" s="0"/>
      <c r="QZH1" s="0"/>
      <c r="QZI1" s="0"/>
      <c r="QZJ1" s="0"/>
      <c r="QZK1" s="0"/>
      <c r="QZL1" s="0"/>
      <c r="QZM1" s="0"/>
      <c r="QZN1" s="0"/>
      <c r="QZO1" s="0"/>
      <c r="QZP1" s="0"/>
      <c r="QZQ1" s="0"/>
      <c r="QZR1" s="0"/>
      <c r="QZS1" s="0"/>
      <c r="QZT1" s="0"/>
      <c r="QZU1" s="0"/>
      <c r="QZV1" s="0"/>
      <c r="QZW1" s="0"/>
      <c r="QZX1" s="0"/>
      <c r="QZY1" s="0"/>
      <c r="QZZ1" s="0"/>
      <c r="RAA1" s="0"/>
      <c r="RAB1" s="0"/>
      <c r="RAC1" s="0"/>
      <c r="RAD1" s="0"/>
      <c r="RAE1" s="0"/>
      <c r="RAF1" s="0"/>
      <c r="RAG1" s="0"/>
      <c r="RAH1" s="0"/>
      <c r="RAI1" s="0"/>
      <c r="RAJ1" s="0"/>
      <c r="RAK1" s="0"/>
      <c r="RAL1" s="0"/>
      <c r="RAM1" s="0"/>
      <c r="RAN1" s="0"/>
      <c r="RAO1" s="0"/>
      <c r="RAP1" s="0"/>
      <c r="RAQ1" s="0"/>
      <c r="RAR1" s="0"/>
      <c r="RAS1" s="0"/>
      <c r="RAT1" s="0"/>
      <c r="RAU1" s="0"/>
      <c r="RAV1" s="0"/>
      <c r="RAW1" s="0"/>
      <c r="RAX1" s="0"/>
      <c r="RAY1" s="0"/>
      <c r="RAZ1" s="0"/>
      <c r="RBA1" s="0"/>
      <c r="RBB1" s="0"/>
      <c r="RBC1" s="0"/>
      <c r="RBD1" s="0"/>
      <c r="RBE1" s="0"/>
      <c r="RBF1" s="0"/>
      <c r="RBG1" s="0"/>
      <c r="RBH1" s="0"/>
      <c r="RBI1" s="0"/>
      <c r="RBJ1" s="0"/>
      <c r="RBK1" s="0"/>
      <c r="RBL1" s="0"/>
      <c r="RBM1" s="0"/>
      <c r="RBN1" s="0"/>
      <c r="RBO1" s="0"/>
      <c r="RBP1" s="0"/>
      <c r="RBQ1" s="0"/>
      <c r="RBR1" s="0"/>
      <c r="RBS1" s="0"/>
      <c r="RBT1" s="0"/>
      <c r="RBU1" s="0"/>
      <c r="RBV1" s="0"/>
      <c r="RBW1" s="0"/>
      <c r="RBX1" s="0"/>
      <c r="RBY1" s="0"/>
      <c r="RBZ1" s="0"/>
      <c r="RCA1" s="0"/>
      <c r="RCB1" s="0"/>
      <c r="RCC1" s="0"/>
      <c r="RCD1" s="0"/>
      <c r="RCE1" s="0"/>
      <c r="RCF1" s="0"/>
      <c r="RCG1" s="0"/>
      <c r="RCH1" s="0"/>
      <c r="RCI1" s="0"/>
      <c r="RCJ1" s="0"/>
      <c r="RCK1" s="0"/>
      <c r="RCL1" s="0"/>
      <c r="RCM1" s="0"/>
      <c r="RCN1" s="0"/>
      <c r="RCO1" s="0"/>
      <c r="RCP1" s="0"/>
      <c r="RCQ1" s="0"/>
      <c r="RCR1" s="0"/>
      <c r="RCS1" s="0"/>
      <c r="RCT1" s="0"/>
      <c r="RCU1" s="0"/>
      <c r="RCV1" s="0"/>
      <c r="RCW1" s="0"/>
      <c r="RCX1" s="0"/>
      <c r="RCY1" s="0"/>
      <c r="RCZ1" s="0"/>
      <c r="RDA1" s="0"/>
      <c r="RDB1" s="0"/>
      <c r="RDC1" s="0"/>
      <c r="RDD1" s="0"/>
      <c r="RDE1" s="0"/>
      <c r="RDF1" s="0"/>
      <c r="RDG1" s="0"/>
      <c r="RDH1" s="0"/>
      <c r="RDI1" s="0"/>
      <c r="RDJ1" s="0"/>
      <c r="RDK1" s="0"/>
      <c r="RDL1" s="0"/>
      <c r="RDM1" s="0"/>
      <c r="RDN1" s="0"/>
      <c r="RDO1" s="0"/>
      <c r="RDP1" s="0"/>
      <c r="RDQ1" s="0"/>
      <c r="RDR1" s="0"/>
      <c r="RDS1" s="0"/>
      <c r="RDT1" s="0"/>
      <c r="RDU1" s="0"/>
      <c r="RDV1" s="0"/>
      <c r="RDW1" s="0"/>
      <c r="RDX1" s="0"/>
      <c r="RDY1" s="0"/>
      <c r="RDZ1" s="0"/>
      <c r="REA1" s="0"/>
      <c r="REB1" s="0"/>
      <c r="REC1" s="0"/>
      <c r="RED1" s="0"/>
      <c r="REE1" s="0"/>
      <c r="REF1" s="0"/>
      <c r="REG1" s="0"/>
      <c r="REH1" s="0"/>
      <c r="REI1" s="0"/>
      <c r="REJ1" s="0"/>
      <c r="REK1" s="0"/>
      <c r="REL1" s="0"/>
      <c r="REM1" s="0"/>
      <c r="REN1" s="0"/>
      <c r="REO1" s="0"/>
      <c r="REP1" s="0"/>
      <c r="REQ1" s="0"/>
      <c r="RER1" s="0"/>
      <c r="RES1" s="0"/>
      <c r="RET1" s="0"/>
      <c r="REU1" s="0"/>
      <c r="REV1" s="0"/>
      <c r="REW1" s="0"/>
      <c r="REX1" s="0"/>
      <c r="REY1" s="0"/>
      <c r="REZ1" s="0"/>
      <c r="RFA1" s="0"/>
      <c r="RFB1" s="0"/>
      <c r="RFC1" s="0"/>
      <c r="RFD1" s="0"/>
      <c r="RFE1" s="0"/>
      <c r="RFF1" s="0"/>
      <c r="RFG1" s="0"/>
      <c r="RFH1" s="0"/>
      <c r="RFI1" s="0"/>
      <c r="RFJ1" s="0"/>
      <c r="RFK1" s="0"/>
      <c r="RFL1" s="0"/>
      <c r="RFM1" s="0"/>
      <c r="RFN1" s="0"/>
      <c r="RFO1" s="0"/>
      <c r="RFP1" s="0"/>
      <c r="RFQ1" s="0"/>
      <c r="RFR1" s="0"/>
      <c r="RFS1" s="0"/>
      <c r="RFT1" s="0"/>
      <c r="RFU1" s="0"/>
      <c r="RFV1" s="0"/>
      <c r="RFW1" s="0"/>
      <c r="RFX1" s="0"/>
      <c r="RFY1" s="0"/>
      <c r="RFZ1" s="0"/>
      <c r="RGA1" s="0"/>
      <c r="RGB1" s="0"/>
      <c r="RGC1" s="0"/>
      <c r="RGD1" s="0"/>
      <c r="RGE1" s="0"/>
      <c r="RGF1" s="0"/>
      <c r="RGG1" s="0"/>
      <c r="RGH1" s="0"/>
      <c r="RGI1" s="0"/>
      <c r="RGJ1" s="0"/>
      <c r="RGK1" s="0"/>
      <c r="RGL1" s="0"/>
      <c r="RGM1" s="0"/>
      <c r="RGN1" s="0"/>
      <c r="RGO1" s="0"/>
      <c r="RGP1" s="0"/>
      <c r="RGQ1" s="0"/>
      <c r="RGR1" s="0"/>
      <c r="RGS1" s="0"/>
      <c r="RGT1" s="0"/>
      <c r="RGU1" s="0"/>
      <c r="RGV1" s="0"/>
      <c r="RGW1" s="0"/>
      <c r="RGX1" s="0"/>
      <c r="RGY1" s="0"/>
      <c r="RGZ1" s="0"/>
      <c r="RHA1" s="0"/>
      <c r="RHB1" s="0"/>
      <c r="RHC1" s="0"/>
      <c r="RHD1" s="0"/>
      <c r="RHE1" s="0"/>
      <c r="RHF1" s="0"/>
      <c r="RHG1" s="0"/>
      <c r="RHH1" s="0"/>
      <c r="RHI1" s="0"/>
      <c r="RHJ1" s="0"/>
      <c r="RHK1" s="0"/>
      <c r="RHL1" s="0"/>
      <c r="RHM1" s="0"/>
      <c r="RHN1" s="0"/>
      <c r="RHO1" s="0"/>
      <c r="RHP1" s="0"/>
      <c r="RHQ1" s="0"/>
      <c r="RHR1" s="0"/>
      <c r="RHS1" s="0"/>
      <c r="RHT1" s="0"/>
      <c r="RHU1" s="0"/>
      <c r="RHV1" s="0"/>
      <c r="RHW1" s="0"/>
      <c r="RHX1" s="0"/>
      <c r="RHY1" s="0"/>
      <c r="RHZ1" s="0"/>
      <c r="RIA1" s="0"/>
      <c r="RIB1" s="0"/>
      <c r="RIC1" s="0"/>
      <c r="RID1" s="0"/>
      <c r="RIE1" s="0"/>
      <c r="RIF1" s="0"/>
      <c r="RIG1" s="0"/>
      <c r="RIH1" s="0"/>
      <c r="RII1" s="0"/>
      <c r="RIJ1" s="0"/>
      <c r="RIK1" s="0"/>
      <c r="RIL1" s="0"/>
      <c r="RIM1" s="0"/>
      <c r="RIN1" s="0"/>
      <c r="RIO1" s="0"/>
      <c r="RIP1" s="0"/>
      <c r="RIQ1" s="0"/>
      <c r="RIR1" s="0"/>
      <c r="RIS1" s="0"/>
      <c r="RIT1" s="0"/>
      <c r="RIU1" s="0"/>
      <c r="RIV1" s="0"/>
      <c r="RIW1" s="0"/>
      <c r="RIX1" s="0"/>
      <c r="RIY1" s="0"/>
      <c r="RIZ1" s="0"/>
      <c r="RJA1" s="0"/>
      <c r="RJB1" s="0"/>
      <c r="RJC1" s="0"/>
      <c r="RJD1" s="0"/>
      <c r="RJE1" s="0"/>
      <c r="RJF1" s="0"/>
      <c r="RJG1" s="0"/>
      <c r="RJH1" s="0"/>
      <c r="RJI1" s="0"/>
      <c r="RJJ1" s="0"/>
      <c r="RJK1" s="0"/>
      <c r="RJL1" s="0"/>
      <c r="RJM1" s="0"/>
      <c r="RJN1" s="0"/>
      <c r="RJO1" s="0"/>
      <c r="RJP1" s="0"/>
      <c r="RJQ1" s="0"/>
      <c r="RJR1" s="0"/>
      <c r="RJS1" s="0"/>
      <c r="RJT1" s="0"/>
      <c r="RJU1" s="0"/>
      <c r="RJV1" s="0"/>
      <c r="RJW1" s="0"/>
      <c r="RJX1" s="0"/>
      <c r="RJY1" s="0"/>
      <c r="RJZ1" s="0"/>
      <c r="RKA1" s="0"/>
      <c r="RKB1" s="0"/>
      <c r="RKC1" s="0"/>
      <c r="RKD1" s="0"/>
      <c r="RKE1" s="0"/>
      <c r="RKF1" s="0"/>
      <c r="RKG1" s="0"/>
      <c r="RKH1" s="0"/>
      <c r="RKI1" s="0"/>
      <c r="RKJ1" s="0"/>
      <c r="RKK1" s="0"/>
      <c r="RKL1" s="0"/>
      <c r="RKM1" s="0"/>
      <c r="RKN1" s="0"/>
      <c r="RKO1" s="0"/>
      <c r="RKP1" s="0"/>
      <c r="RKQ1" s="0"/>
      <c r="RKR1" s="0"/>
      <c r="RKS1" s="0"/>
      <c r="RKT1" s="0"/>
      <c r="RKU1" s="0"/>
      <c r="RKV1" s="0"/>
      <c r="RKW1" s="0"/>
      <c r="RKX1" s="0"/>
      <c r="RKY1" s="0"/>
      <c r="RKZ1" s="0"/>
      <c r="RLA1" s="0"/>
      <c r="RLB1" s="0"/>
      <c r="RLC1" s="0"/>
      <c r="RLD1" s="0"/>
      <c r="RLE1" s="0"/>
      <c r="RLF1" s="0"/>
      <c r="RLG1" s="0"/>
      <c r="RLH1" s="0"/>
      <c r="RLI1" s="0"/>
      <c r="RLJ1" s="0"/>
      <c r="RLK1" s="0"/>
      <c r="RLL1" s="0"/>
      <c r="RLM1" s="0"/>
      <c r="RLN1" s="0"/>
      <c r="RLO1" s="0"/>
      <c r="RLP1" s="0"/>
      <c r="RLQ1" s="0"/>
      <c r="RLR1" s="0"/>
      <c r="RLS1" s="0"/>
      <c r="RLT1" s="0"/>
      <c r="RLU1" s="0"/>
      <c r="RLV1" s="0"/>
      <c r="RLW1" s="0"/>
      <c r="RLX1" s="0"/>
      <c r="RLY1" s="0"/>
      <c r="RLZ1" s="0"/>
      <c r="RMA1" s="0"/>
      <c r="RMB1" s="0"/>
      <c r="RMC1" s="0"/>
      <c r="RMD1" s="0"/>
      <c r="RME1" s="0"/>
      <c r="RMF1" s="0"/>
      <c r="RMG1" s="0"/>
      <c r="RMH1" s="0"/>
      <c r="RMI1" s="0"/>
      <c r="RMJ1" s="0"/>
      <c r="RMK1" s="0"/>
      <c r="RML1" s="0"/>
      <c r="RMM1" s="0"/>
      <c r="RMN1" s="0"/>
      <c r="RMO1" s="0"/>
      <c r="RMP1" s="0"/>
      <c r="RMQ1" s="0"/>
      <c r="RMR1" s="0"/>
      <c r="RMS1" s="0"/>
      <c r="RMT1" s="0"/>
      <c r="RMU1" s="0"/>
      <c r="RMV1" s="0"/>
      <c r="RMW1" s="0"/>
      <c r="RMX1" s="0"/>
      <c r="RMY1" s="0"/>
      <c r="RMZ1" s="0"/>
      <c r="RNA1" s="0"/>
      <c r="RNB1" s="0"/>
      <c r="RNC1" s="0"/>
      <c r="RND1" s="0"/>
      <c r="RNE1" s="0"/>
      <c r="RNF1" s="0"/>
      <c r="RNG1" s="0"/>
      <c r="RNH1" s="0"/>
      <c r="RNI1" s="0"/>
      <c r="RNJ1" s="0"/>
      <c r="RNK1" s="0"/>
      <c r="RNL1" s="0"/>
      <c r="RNM1" s="0"/>
      <c r="RNN1" s="0"/>
      <c r="RNO1" s="0"/>
      <c r="RNP1" s="0"/>
      <c r="RNQ1" s="0"/>
      <c r="RNR1" s="0"/>
      <c r="RNS1" s="0"/>
      <c r="RNT1" s="0"/>
      <c r="RNU1" s="0"/>
      <c r="RNV1" s="0"/>
      <c r="RNW1" s="0"/>
      <c r="RNX1" s="0"/>
      <c r="RNY1" s="0"/>
      <c r="RNZ1" s="0"/>
      <c r="ROA1" s="0"/>
      <c r="ROB1" s="0"/>
      <c r="ROC1" s="0"/>
      <c r="ROD1" s="0"/>
      <c r="ROE1" s="0"/>
      <c r="ROF1" s="0"/>
      <c r="ROG1" s="0"/>
      <c r="ROH1" s="0"/>
      <c r="ROI1" s="0"/>
      <c r="ROJ1" s="0"/>
      <c r="ROK1" s="0"/>
      <c r="ROL1" s="0"/>
      <c r="ROM1" s="0"/>
      <c r="RON1" s="0"/>
      <c r="ROO1" s="0"/>
      <c r="ROP1" s="0"/>
      <c r="ROQ1" s="0"/>
      <c r="ROR1" s="0"/>
      <c r="ROS1" s="0"/>
      <c r="ROT1" s="0"/>
      <c r="ROU1" s="0"/>
      <c r="ROV1" s="0"/>
      <c r="ROW1" s="0"/>
      <c r="ROX1" s="0"/>
      <c r="ROY1" s="0"/>
      <c r="ROZ1" s="0"/>
      <c r="RPA1" s="0"/>
      <c r="RPB1" s="0"/>
      <c r="RPC1" s="0"/>
      <c r="RPD1" s="0"/>
      <c r="RPE1" s="0"/>
      <c r="RPF1" s="0"/>
      <c r="RPG1" s="0"/>
      <c r="RPH1" s="0"/>
      <c r="RPI1" s="0"/>
      <c r="RPJ1" s="0"/>
      <c r="RPK1" s="0"/>
      <c r="RPL1" s="0"/>
      <c r="RPM1" s="0"/>
      <c r="RPN1" s="0"/>
      <c r="RPO1" s="0"/>
      <c r="RPP1" s="0"/>
      <c r="RPQ1" s="0"/>
      <c r="RPR1" s="0"/>
      <c r="RPS1" s="0"/>
      <c r="RPT1" s="0"/>
      <c r="RPU1" s="0"/>
      <c r="RPV1" s="0"/>
      <c r="RPW1" s="0"/>
      <c r="RPX1" s="0"/>
      <c r="RPY1" s="0"/>
      <c r="RPZ1" s="0"/>
      <c r="RQA1" s="0"/>
      <c r="RQB1" s="0"/>
      <c r="RQC1" s="0"/>
      <c r="RQD1" s="0"/>
      <c r="RQE1" s="0"/>
      <c r="RQF1" s="0"/>
      <c r="RQG1" s="0"/>
      <c r="RQH1" s="0"/>
      <c r="RQI1" s="0"/>
      <c r="RQJ1" s="0"/>
      <c r="RQK1" s="0"/>
      <c r="RQL1" s="0"/>
      <c r="RQM1" s="0"/>
      <c r="RQN1" s="0"/>
      <c r="RQO1" s="0"/>
      <c r="RQP1" s="0"/>
      <c r="RQQ1" s="0"/>
      <c r="RQR1" s="0"/>
      <c r="RQS1" s="0"/>
      <c r="RQT1" s="0"/>
      <c r="RQU1" s="0"/>
      <c r="RQV1" s="0"/>
      <c r="RQW1" s="0"/>
      <c r="RQX1" s="0"/>
      <c r="RQY1" s="0"/>
      <c r="RQZ1" s="0"/>
      <c r="RRA1" s="0"/>
      <c r="RRB1" s="0"/>
      <c r="RRC1" s="0"/>
      <c r="RRD1" s="0"/>
      <c r="RRE1" s="0"/>
      <c r="RRF1" s="0"/>
      <c r="RRG1" s="0"/>
      <c r="RRH1" s="0"/>
      <c r="RRI1" s="0"/>
      <c r="RRJ1" s="0"/>
      <c r="RRK1" s="0"/>
      <c r="RRL1" s="0"/>
      <c r="RRM1" s="0"/>
      <c r="RRN1" s="0"/>
      <c r="RRO1" s="0"/>
      <c r="RRP1" s="0"/>
      <c r="RRQ1" s="0"/>
      <c r="RRR1" s="0"/>
      <c r="RRS1" s="0"/>
      <c r="RRT1" s="0"/>
      <c r="RRU1" s="0"/>
      <c r="RRV1" s="0"/>
      <c r="RRW1" s="0"/>
      <c r="RRX1" s="0"/>
      <c r="RRY1" s="0"/>
      <c r="RRZ1" s="0"/>
      <c r="RSA1" s="0"/>
      <c r="RSB1" s="0"/>
      <c r="RSC1" s="0"/>
      <c r="RSD1" s="0"/>
      <c r="RSE1" s="0"/>
      <c r="RSF1" s="0"/>
      <c r="RSG1" s="0"/>
      <c r="RSH1" s="0"/>
      <c r="RSI1" s="0"/>
      <c r="RSJ1" s="0"/>
      <c r="RSK1" s="0"/>
      <c r="RSL1" s="0"/>
      <c r="RSM1" s="0"/>
      <c r="RSN1" s="0"/>
      <c r="RSO1" s="0"/>
      <c r="RSP1" s="0"/>
      <c r="RSQ1" s="0"/>
      <c r="RSR1" s="0"/>
      <c r="RSS1" s="0"/>
      <c r="RST1" s="0"/>
      <c r="RSU1" s="0"/>
      <c r="RSV1" s="0"/>
      <c r="RSW1" s="0"/>
      <c r="RSX1" s="0"/>
      <c r="RSY1" s="0"/>
      <c r="RSZ1" s="0"/>
      <c r="RTA1" s="0"/>
      <c r="RTB1" s="0"/>
      <c r="RTC1" s="0"/>
      <c r="RTD1" s="0"/>
      <c r="RTE1" s="0"/>
      <c r="RTF1" s="0"/>
      <c r="RTG1" s="0"/>
      <c r="RTH1" s="0"/>
      <c r="RTI1" s="0"/>
      <c r="RTJ1" s="0"/>
      <c r="RTK1" s="0"/>
      <c r="RTL1" s="0"/>
      <c r="RTM1" s="0"/>
      <c r="RTN1" s="0"/>
      <c r="RTO1" s="0"/>
      <c r="RTP1" s="0"/>
      <c r="RTQ1" s="0"/>
      <c r="RTR1" s="0"/>
      <c r="RTS1" s="0"/>
      <c r="RTT1" s="0"/>
      <c r="RTU1" s="0"/>
      <c r="RTV1" s="0"/>
      <c r="RTW1" s="0"/>
      <c r="RTX1" s="0"/>
      <c r="RTY1" s="0"/>
      <c r="RTZ1" s="0"/>
      <c r="RUA1" s="0"/>
      <c r="RUB1" s="0"/>
      <c r="RUC1" s="0"/>
      <c r="RUD1" s="0"/>
      <c r="RUE1" s="0"/>
      <c r="RUF1" s="0"/>
      <c r="RUG1" s="0"/>
      <c r="RUH1" s="0"/>
      <c r="RUI1" s="0"/>
      <c r="RUJ1" s="0"/>
      <c r="RUK1" s="0"/>
      <c r="RUL1" s="0"/>
      <c r="RUM1" s="0"/>
      <c r="RUN1" s="0"/>
      <c r="RUO1" s="0"/>
      <c r="RUP1" s="0"/>
      <c r="RUQ1" s="0"/>
      <c r="RUR1" s="0"/>
      <c r="RUS1" s="0"/>
      <c r="RUT1" s="0"/>
      <c r="RUU1" s="0"/>
      <c r="RUV1" s="0"/>
      <c r="RUW1" s="0"/>
      <c r="RUX1" s="0"/>
      <c r="RUY1" s="0"/>
      <c r="RUZ1" s="0"/>
      <c r="RVA1" s="0"/>
      <c r="RVB1" s="0"/>
      <c r="RVC1" s="0"/>
      <c r="RVD1" s="0"/>
      <c r="RVE1" s="0"/>
      <c r="RVF1" s="0"/>
      <c r="RVG1" s="0"/>
      <c r="RVH1" s="0"/>
      <c r="RVI1" s="0"/>
      <c r="RVJ1" s="0"/>
      <c r="RVK1" s="0"/>
      <c r="RVL1" s="0"/>
      <c r="RVM1" s="0"/>
      <c r="RVN1" s="0"/>
      <c r="RVO1" s="0"/>
      <c r="RVP1" s="0"/>
      <c r="RVQ1" s="0"/>
      <c r="RVR1" s="0"/>
      <c r="RVS1" s="0"/>
      <c r="RVT1" s="0"/>
      <c r="RVU1" s="0"/>
      <c r="RVV1" s="0"/>
      <c r="RVW1" s="0"/>
      <c r="RVX1" s="0"/>
      <c r="RVY1" s="0"/>
      <c r="RVZ1" s="0"/>
      <c r="RWA1" s="0"/>
      <c r="RWB1" s="0"/>
      <c r="RWC1" s="0"/>
      <c r="RWD1" s="0"/>
      <c r="RWE1" s="0"/>
      <c r="RWF1" s="0"/>
      <c r="RWG1" s="0"/>
      <c r="RWH1" s="0"/>
      <c r="RWI1" s="0"/>
      <c r="RWJ1" s="0"/>
      <c r="RWK1" s="0"/>
      <c r="RWL1" s="0"/>
      <c r="RWM1" s="0"/>
      <c r="RWN1" s="0"/>
      <c r="RWO1" s="0"/>
      <c r="RWP1" s="0"/>
      <c r="RWQ1" s="0"/>
      <c r="RWR1" s="0"/>
      <c r="RWS1" s="0"/>
      <c r="RWT1" s="0"/>
      <c r="RWU1" s="0"/>
      <c r="RWV1" s="0"/>
      <c r="RWW1" s="0"/>
      <c r="RWX1" s="0"/>
      <c r="RWY1" s="0"/>
      <c r="RWZ1" s="0"/>
      <c r="RXA1" s="0"/>
      <c r="RXB1" s="0"/>
      <c r="RXC1" s="0"/>
      <c r="RXD1" s="0"/>
      <c r="RXE1" s="0"/>
      <c r="RXF1" s="0"/>
      <c r="RXG1" s="0"/>
      <c r="RXH1" s="0"/>
      <c r="RXI1" s="0"/>
      <c r="RXJ1" s="0"/>
      <c r="RXK1" s="0"/>
      <c r="RXL1" s="0"/>
      <c r="RXM1" s="0"/>
      <c r="RXN1" s="0"/>
      <c r="RXO1" s="0"/>
      <c r="RXP1" s="0"/>
      <c r="RXQ1" s="0"/>
      <c r="RXR1" s="0"/>
      <c r="RXS1" s="0"/>
      <c r="RXT1" s="0"/>
      <c r="RXU1" s="0"/>
      <c r="RXV1" s="0"/>
      <c r="RXW1" s="0"/>
      <c r="RXX1" s="0"/>
      <c r="RXY1" s="0"/>
      <c r="RXZ1" s="0"/>
      <c r="RYA1" s="0"/>
      <c r="RYB1" s="0"/>
      <c r="RYC1" s="0"/>
      <c r="RYD1" s="0"/>
      <c r="RYE1" s="0"/>
      <c r="RYF1" s="0"/>
      <c r="RYG1" s="0"/>
      <c r="RYH1" s="0"/>
      <c r="RYI1" s="0"/>
      <c r="RYJ1" s="0"/>
      <c r="RYK1" s="0"/>
      <c r="RYL1" s="0"/>
      <c r="RYM1" s="0"/>
      <c r="RYN1" s="0"/>
      <c r="RYO1" s="0"/>
      <c r="RYP1" s="0"/>
      <c r="RYQ1" s="0"/>
      <c r="RYR1" s="0"/>
      <c r="RYS1" s="0"/>
      <c r="RYT1" s="0"/>
      <c r="RYU1" s="0"/>
      <c r="RYV1" s="0"/>
      <c r="RYW1" s="0"/>
      <c r="RYX1" s="0"/>
      <c r="RYY1" s="0"/>
      <c r="RYZ1" s="0"/>
      <c r="RZA1" s="0"/>
      <c r="RZB1" s="0"/>
      <c r="RZC1" s="0"/>
      <c r="RZD1" s="0"/>
      <c r="RZE1" s="0"/>
      <c r="RZF1" s="0"/>
      <c r="RZG1" s="0"/>
      <c r="RZH1" s="0"/>
      <c r="RZI1" s="0"/>
      <c r="RZJ1" s="0"/>
      <c r="RZK1" s="0"/>
      <c r="RZL1" s="0"/>
      <c r="RZM1" s="0"/>
      <c r="RZN1" s="0"/>
      <c r="RZO1" s="0"/>
      <c r="RZP1" s="0"/>
      <c r="RZQ1" s="0"/>
      <c r="RZR1" s="0"/>
      <c r="RZS1" s="0"/>
      <c r="RZT1" s="0"/>
      <c r="RZU1" s="0"/>
      <c r="RZV1" s="0"/>
      <c r="RZW1" s="0"/>
      <c r="RZX1" s="0"/>
      <c r="RZY1" s="0"/>
      <c r="RZZ1" s="0"/>
      <c r="SAA1" s="0"/>
      <c r="SAB1" s="0"/>
      <c r="SAC1" s="0"/>
      <c r="SAD1" s="0"/>
      <c r="SAE1" s="0"/>
      <c r="SAF1" s="0"/>
      <c r="SAG1" s="0"/>
      <c r="SAH1" s="0"/>
      <c r="SAI1" s="0"/>
      <c r="SAJ1" s="0"/>
      <c r="SAK1" s="0"/>
      <c r="SAL1" s="0"/>
      <c r="SAM1" s="0"/>
      <c r="SAN1" s="0"/>
      <c r="SAO1" s="0"/>
      <c r="SAP1" s="0"/>
      <c r="SAQ1" s="0"/>
      <c r="SAR1" s="0"/>
      <c r="SAS1" s="0"/>
      <c r="SAT1" s="0"/>
      <c r="SAU1" s="0"/>
      <c r="SAV1" s="0"/>
      <c r="SAW1" s="0"/>
      <c r="SAX1" s="0"/>
      <c r="SAY1" s="0"/>
      <c r="SAZ1" s="0"/>
      <c r="SBA1" s="0"/>
      <c r="SBB1" s="0"/>
      <c r="SBC1" s="0"/>
      <c r="SBD1" s="0"/>
      <c r="SBE1" s="0"/>
      <c r="SBF1" s="0"/>
      <c r="SBG1" s="0"/>
      <c r="SBH1" s="0"/>
      <c r="SBI1" s="0"/>
      <c r="SBJ1" s="0"/>
      <c r="SBK1" s="0"/>
      <c r="SBL1" s="0"/>
      <c r="SBM1" s="0"/>
      <c r="SBN1" s="0"/>
      <c r="SBO1" s="0"/>
      <c r="SBP1" s="0"/>
      <c r="SBQ1" s="0"/>
      <c r="SBR1" s="0"/>
      <c r="SBS1" s="0"/>
      <c r="SBT1" s="0"/>
      <c r="SBU1" s="0"/>
      <c r="SBV1" s="0"/>
      <c r="SBW1" s="0"/>
      <c r="SBX1" s="0"/>
      <c r="SBY1" s="0"/>
      <c r="SBZ1" s="0"/>
      <c r="SCA1" s="0"/>
      <c r="SCB1" s="0"/>
      <c r="SCC1" s="0"/>
      <c r="SCD1" s="0"/>
      <c r="SCE1" s="0"/>
      <c r="SCF1" s="0"/>
      <c r="SCG1" s="0"/>
      <c r="SCH1" s="0"/>
      <c r="SCI1" s="0"/>
      <c r="SCJ1" s="0"/>
      <c r="SCK1" s="0"/>
      <c r="SCL1" s="0"/>
      <c r="SCM1" s="0"/>
      <c r="SCN1" s="0"/>
      <c r="SCO1" s="0"/>
      <c r="SCP1" s="0"/>
      <c r="SCQ1" s="0"/>
      <c r="SCR1" s="0"/>
      <c r="SCS1" s="0"/>
      <c r="SCT1" s="0"/>
      <c r="SCU1" s="0"/>
      <c r="SCV1" s="0"/>
      <c r="SCW1" s="0"/>
      <c r="SCX1" s="0"/>
      <c r="SCY1" s="0"/>
      <c r="SCZ1" s="0"/>
      <c r="SDA1" s="0"/>
      <c r="SDB1" s="0"/>
      <c r="SDC1" s="0"/>
      <c r="SDD1" s="0"/>
      <c r="SDE1" s="0"/>
      <c r="SDF1" s="0"/>
      <c r="SDG1" s="0"/>
      <c r="SDH1" s="0"/>
      <c r="SDI1" s="0"/>
      <c r="SDJ1" s="0"/>
      <c r="SDK1" s="0"/>
      <c r="SDL1" s="0"/>
      <c r="SDM1" s="0"/>
      <c r="SDN1" s="0"/>
      <c r="SDO1" s="0"/>
      <c r="SDP1" s="0"/>
      <c r="SDQ1" s="0"/>
      <c r="SDR1" s="0"/>
      <c r="SDS1" s="0"/>
      <c r="SDT1" s="0"/>
      <c r="SDU1" s="0"/>
      <c r="SDV1" s="0"/>
      <c r="SDW1" s="0"/>
      <c r="SDX1" s="0"/>
      <c r="SDY1" s="0"/>
      <c r="SDZ1" s="0"/>
      <c r="SEA1" s="0"/>
      <c r="SEB1" s="0"/>
      <c r="SEC1" s="0"/>
      <c r="SED1" s="0"/>
      <c r="SEE1" s="0"/>
      <c r="SEF1" s="0"/>
      <c r="SEG1" s="0"/>
      <c r="SEH1" s="0"/>
      <c r="SEI1" s="0"/>
      <c r="SEJ1" s="0"/>
      <c r="SEK1" s="0"/>
      <c r="SEL1" s="0"/>
      <c r="SEM1" s="0"/>
      <c r="SEN1" s="0"/>
      <c r="SEO1" s="0"/>
      <c r="SEP1" s="0"/>
      <c r="SEQ1" s="0"/>
      <c r="SER1" s="0"/>
      <c r="SES1" s="0"/>
      <c r="SET1" s="0"/>
      <c r="SEU1" s="0"/>
      <c r="SEV1" s="0"/>
      <c r="SEW1" s="0"/>
      <c r="SEX1" s="0"/>
      <c r="SEY1" s="0"/>
      <c r="SEZ1" s="0"/>
      <c r="SFA1" s="0"/>
      <c r="SFB1" s="0"/>
      <c r="SFC1" s="0"/>
      <c r="SFD1" s="0"/>
      <c r="SFE1" s="0"/>
      <c r="SFF1" s="0"/>
      <c r="SFG1" s="0"/>
      <c r="SFH1" s="0"/>
      <c r="SFI1" s="0"/>
      <c r="SFJ1" s="0"/>
      <c r="SFK1" s="0"/>
      <c r="SFL1" s="0"/>
      <c r="SFM1" s="0"/>
      <c r="SFN1" s="0"/>
      <c r="SFO1" s="0"/>
      <c r="SFP1" s="0"/>
      <c r="SFQ1" s="0"/>
      <c r="SFR1" s="0"/>
      <c r="SFS1" s="0"/>
      <c r="SFT1" s="0"/>
      <c r="SFU1" s="0"/>
      <c r="SFV1" s="0"/>
      <c r="SFW1" s="0"/>
      <c r="SFX1" s="0"/>
      <c r="SFY1" s="0"/>
      <c r="SFZ1" s="0"/>
      <c r="SGA1" s="0"/>
      <c r="SGB1" s="0"/>
      <c r="SGC1" s="0"/>
      <c r="SGD1" s="0"/>
      <c r="SGE1" s="0"/>
      <c r="SGF1" s="0"/>
      <c r="SGG1" s="0"/>
      <c r="SGH1" s="0"/>
      <c r="SGI1" s="0"/>
      <c r="SGJ1" s="0"/>
      <c r="SGK1" s="0"/>
      <c r="SGL1" s="0"/>
      <c r="SGM1" s="0"/>
      <c r="SGN1" s="0"/>
      <c r="SGO1" s="0"/>
      <c r="SGP1" s="0"/>
      <c r="SGQ1" s="0"/>
      <c r="SGR1" s="0"/>
      <c r="SGS1" s="0"/>
      <c r="SGT1" s="0"/>
      <c r="SGU1" s="0"/>
      <c r="SGV1" s="0"/>
      <c r="SGW1" s="0"/>
      <c r="SGX1" s="0"/>
      <c r="SGY1" s="0"/>
      <c r="SGZ1" s="0"/>
      <c r="SHA1" s="0"/>
      <c r="SHB1" s="0"/>
      <c r="SHC1" s="0"/>
      <c r="SHD1" s="0"/>
      <c r="SHE1" s="0"/>
      <c r="SHF1" s="0"/>
      <c r="SHG1" s="0"/>
      <c r="SHH1" s="0"/>
      <c r="SHI1" s="0"/>
      <c r="SHJ1" s="0"/>
      <c r="SHK1" s="0"/>
      <c r="SHL1" s="0"/>
      <c r="SHM1" s="0"/>
      <c r="SHN1" s="0"/>
      <c r="SHO1" s="0"/>
      <c r="SHP1" s="0"/>
      <c r="SHQ1" s="0"/>
      <c r="SHR1" s="0"/>
      <c r="SHS1" s="0"/>
      <c r="SHT1" s="0"/>
      <c r="SHU1" s="0"/>
      <c r="SHV1" s="0"/>
      <c r="SHW1" s="0"/>
      <c r="SHX1" s="0"/>
      <c r="SHY1" s="0"/>
      <c r="SHZ1" s="0"/>
      <c r="SIA1" s="0"/>
      <c r="SIB1" s="0"/>
      <c r="SIC1" s="0"/>
      <c r="SID1" s="0"/>
      <c r="SIE1" s="0"/>
      <c r="SIF1" s="0"/>
      <c r="SIG1" s="0"/>
      <c r="SIH1" s="0"/>
      <c r="SII1" s="0"/>
      <c r="SIJ1" s="0"/>
      <c r="SIK1" s="0"/>
      <c r="SIL1" s="0"/>
      <c r="SIM1" s="0"/>
      <c r="SIN1" s="0"/>
      <c r="SIO1" s="0"/>
      <c r="SIP1" s="0"/>
      <c r="SIQ1" s="0"/>
      <c r="SIR1" s="0"/>
      <c r="SIS1" s="0"/>
      <c r="SIT1" s="0"/>
      <c r="SIU1" s="0"/>
      <c r="SIV1" s="0"/>
      <c r="SIW1" s="0"/>
      <c r="SIX1" s="0"/>
      <c r="SIY1" s="0"/>
      <c r="SIZ1" s="0"/>
      <c r="SJA1" s="0"/>
      <c r="SJB1" s="0"/>
      <c r="SJC1" s="0"/>
      <c r="SJD1" s="0"/>
      <c r="SJE1" s="0"/>
      <c r="SJF1" s="0"/>
      <c r="SJG1" s="0"/>
      <c r="SJH1" s="0"/>
      <c r="SJI1" s="0"/>
      <c r="SJJ1" s="0"/>
      <c r="SJK1" s="0"/>
      <c r="SJL1" s="0"/>
      <c r="SJM1" s="0"/>
      <c r="SJN1" s="0"/>
      <c r="SJO1" s="0"/>
      <c r="SJP1" s="0"/>
      <c r="SJQ1" s="0"/>
      <c r="SJR1" s="0"/>
      <c r="SJS1" s="0"/>
      <c r="SJT1" s="0"/>
      <c r="SJU1" s="0"/>
      <c r="SJV1" s="0"/>
      <c r="SJW1" s="0"/>
      <c r="SJX1" s="0"/>
      <c r="SJY1" s="0"/>
      <c r="SJZ1" s="0"/>
      <c r="SKA1" s="0"/>
      <c r="SKB1" s="0"/>
      <c r="SKC1" s="0"/>
      <c r="SKD1" s="0"/>
      <c r="SKE1" s="0"/>
      <c r="SKF1" s="0"/>
      <c r="SKG1" s="0"/>
      <c r="SKH1" s="0"/>
      <c r="SKI1" s="0"/>
      <c r="SKJ1" s="0"/>
      <c r="SKK1" s="0"/>
      <c r="SKL1" s="0"/>
      <c r="SKM1" s="0"/>
      <c r="SKN1" s="0"/>
      <c r="SKO1" s="0"/>
      <c r="SKP1" s="0"/>
      <c r="SKQ1" s="0"/>
      <c r="SKR1" s="0"/>
      <c r="SKS1" s="0"/>
      <c r="SKT1" s="0"/>
      <c r="SKU1" s="0"/>
      <c r="SKV1" s="0"/>
      <c r="SKW1" s="0"/>
      <c r="SKX1" s="0"/>
      <c r="SKY1" s="0"/>
      <c r="SKZ1" s="0"/>
      <c r="SLA1" s="0"/>
      <c r="SLB1" s="0"/>
      <c r="SLC1" s="0"/>
      <c r="SLD1" s="0"/>
      <c r="SLE1" s="0"/>
      <c r="SLF1" s="0"/>
      <c r="SLG1" s="0"/>
      <c r="SLH1" s="0"/>
      <c r="SLI1" s="0"/>
      <c r="SLJ1" s="0"/>
      <c r="SLK1" s="0"/>
      <c r="SLL1" s="0"/>
      <c r="SLM1" s="0"/>
      <c r="SLN1" s="0"/>
      <c r="SLO1" s="0"/>
      <c r="SLP1" s="0"/>
      <c r="SLQ1" s="0"/>
      <c r="SLR1" s="0"/>
      <c r="SLS1" s="0"/>
      <c r="SLT1" s="0"/>
      <c r="SLU1" s="0"/>
      <c r="SLV1" s="0"/>
      <c r="SLW1" s="0"/>
      <c r="SLX1" s="0"/>
      <c r="SLY1" s="0"/>
      <c r="SLZ1" s="0"/>
      <c r="SMA1" s="0"/>
      <c r="SMB1" s="0"/>
      <c r="SMC1" s="0"/>
      <c r="SMD1" s="0"/>
      <c r="SME1" s="0"/>
      <c r="SMF1" s="0"/>
      <c r="SMG1" s="0"/>
      <c r="SMH1" s="0"/>
      <c r="SMI1" s="0"/>
      <c r="SMJ1" s="0"/>
      <c r="SMK1" s="0"/>
      <c r="SML1" s="0"/>
      <c r="SMM1" s="0"/>
      <c r="SMN1" s="0"/>
      <c r="SMO1" s="0"/>
      <c r="SMP1" s="0"/>
      <c r="SMQ1" s="0"/>
      <c r="SMR1" s="0"/>
      <c r="SMS1" s="0"/>
      <c r="SMT1" s="0"/>
      <c r="SMU1" s="0"/>
      <c r="SMV1" s="0"/>
      <c r="SMW1" s="0"/>
      <c r="SMX1" s="0"/>
      <c r="SMY1" s="0"/>
      <c r="SMZ1" s="0"/>
      <c r="SNA1" s="0"/>
      <c r="SNB1" s="0"/>
      <c r="SNC1" s="0"/>
      <c r="SND1" s="0"/>
      <c r="SNE1" s="0"/>
      <c r="SNF1" s="0"/>
      <c r="SNG1" s="0"/>
      <c r="SNH1" s="0"/>
      <c r="SNI1" s="0"/>
      <c r="SNJ1" s="0"/>
      <c r="SNK1" s="0"/>
      <c r="SNL1" s="0"/>
      <c r="SNM1" s="0"/>
      <c r="SNN1" s="0"/>
      <c r="SNO1" s="0"/>
      <c r="SNP1" s="0"/>
      <c r="SNQ1" s="0"/>
      <c r="SNR1" s="0"/>
      <c r="SNS1" s="0"/>
      <c r="SNT1" s="0"/>
      <c r="SNU1" s="0"/>
      <c r="SNV1" s="0"/>
      <c r="SNW1" s="0"/>
      <c r="SNX1" s="0"/>
      <c r="SNY1" s="0"/>
      <c r="SNZ1" s="0"/>
      <c r="SOA1" s="0"/>
      <c r="SOB1" s="0"/>
      <c r="SOC1" s="0"/>
      <c r="SOD1" s="0"/>
      <c r="SOE1" s="0"/>
      <c r="SOF1" s="0"/>
      <c r="SOG1" s="0"/>
      <c r="SOH1" s="0"/>
      <c r="SOI1" s="0"/>
      <c r="SOJ1" s="0"/>
      <c r="SOK1" s="0"/>
      <c r="SOL1" s="0"/>
      <c r="SOM1" s="0"/>
      <c r="SON1" s="0"/>
      <c r="SOO1" s="0"/>
      <c r="SOP1" s="0"/>
      <c r="SOQ1" s="0"/>
      <c r="SOR1" s="0"/>
      <c r="SOS1" s="0"/>
      <c r="SOT1" s="0"/>
      <c r="SOU1" s="0"/>
      <c r="SOV1" s="0"/>
      <c r="SOW1" s="0"/>
      <c r="SOX1" s="0"/>
      <c r="SOY1" s="0"/>
      <c r="SOZ1" s="0"/>
      <c r="SPA1" s="0"/>
      <c r="SPB1" s="0"/>
      <c r="SPC1" s="0"/>
      <c r="SPD1" s="0"/>
      <c r="SPE1" s="0"/>
      <c r="SPF1" s="0"/>
      <c r="SPG1" s="0"/>
      <c r="SPH1" s="0"/>
      <c r="SPI1" s="0"/>
      <c r="SPJ1" s="0"/>
      <c r="SPK1" s="0"/>
      <c r="SPL1" s="0"/>
      <c r="SPM1" s="0"/>
      <c r="SPN1" s="0"/>
      <c r="SPO1" s="0"/>
      <c r="SPP1" s="0"/>
      <c r="SPQ1" s="0"/>
      <c r="SPR1" s="0"/>
      <c r="SPS1" s="0"/>
      <c r="SPT1" s="0"/>
      <c r="SPU1" s="0"/>
      <c r="SPV1" s="0"/>
      <c r="SPW1" s="0"/>
      <c r="SPX1" s="0"/>
      <c r="SPY1" s="0"/>
      <c r="SPZ1" s="0"/>
      <c r="SQA1" s="0"/>
      <c r="SQB1" s="0"/>
      <c r="SQC1" s="0"/>
      <c r="SQD1" s="0"/>
      <c r="SQE1" s="0"/>
      <c r="SQF1" s="0"/>
      <c r="SQG1" s="0"/>
      <c r="SQH1" s="0"/>
      <c r="SQI1" s="0"/>
      <c r="SQJ1" s="0"/>
      <c r="SQK1" s="0"/>
      <c r="SQL1" s="0"/>
      <c r="SQM1" s="0"/>
      <c r="SQN1" s="0"/>
      <c r="SQO1" s="0"/>
      <c r="SQP1" s="0"/>
      <c r="SQQ1" s="0"/>
      <c r="SQR1" s="0"/>
      <c r="SQS1" s="0"/>
      <c r="SQT1" s="0"/>
      <c r="SQU1" s="0"/>
      <c r="SQV1" s="0"/>
      <c r="SQW1" s="0"/>
      <c r="SQX1" s="0"/>
      <c r="SQY1" s="0"/>
      <c r="SQZ1" s="0"/>
      <c r="SRA1" s="0"/>
      <c r="SRB1" s="0"/>
      <c r="SRC1" s="0"/>
      <c r="SRD1" s="0"/>
      <c r="SRE1" s="0"/>
      <c r="SRF1" s="0"/>
      <c r="SRG1" s="0"/>
      <c r="SRH1" s="0"/>
      <c r="SRI1" s="0"/>
      <c r="SRJ1" s="0"/>
      <c r="SRK1" s="0"/>
      <c r="SRL1" s="0"/>
      <c r="SRM1" s="0"/>
      <c r="SRN1" s="0"/>
      <c r="SRO1" s="0"/>
      <c r="SRP1" s="0"/>
      <c r="SRQ1" s="0"/>
      <c r="SRR1" s="0"/>
      <c r="SRS1" s="0"/>
      <c r="SRT1" s="0"/>
      <c r="SRU1" s="0"/>
      <c r="SRV1" s="0"/>
      <c r="SRW1" s="0"/>
      <c r="SRX1" s="0"/>
      <c r="SRY1" s="0"/>
      <c r="SRZ1" s="0"/>
      <c r="SSA1" s="0"/>
      <c r="SSB1" s="0"/>
      <c r="SSC1" s="0"/>
      <c r="SSD1" s="0"/>
      <c r="SSE1" s="0"/>
      <c r="SSF1" s="0"/>
      <c r="SSG1" s="0"/>
      <c r="SSH1" s="0"/>
      <c r="SSI1" s="0"/>
      <c r="SSJ1" s="0"/>
      <c r="SSK1" s="0"/>
      <c r="SSL1" s="0"/>
      <c r="SSM1" s="0"/>
      <c r="SSN1" s="0"/>
      <c r="SSO1" s="0"/>
      <c r="SSP1" s="0"/>
      <c r="SSQ1" s="0"/>
      <c r="SSR1" s="0"/>
      <c r="SSS1" s="0"/>
      <c r="SST1" s="0"/>
      <c r="SSU1" s="0"/>
      <c r="SSV1" s="0"/>
      <c r="SSW1" s="0"/>
      <c r="SSX1" s="0"/>
      <c r="SSY1" s="0"/>
      <c r="SSZ1" s="0"/>
      <c r="STA1" s="0"/>
      <c r="STB1" s="0"/>
      <c r="STC1" s="0"/>
      <c r="STD1" s="0"/>
      <c r="STE1" s="0"/>
      <c r="STF1" s="0"/>
      <c r="STG1" s="0"/>
      <c r="STH1" s="0"/>
      <c r="STI1" s="0"/>
      <c r="STJ1" s="0"/>
      <c r="STK1" s="0"/>
      <c r="STL1" s="0"/>
      <c r="STM1" s="0"/>
      <c r="STN1" s="0"/>
      <c r="STO1" s="0"/>
      <c r="STP1" s="0"/>
      <c r="STQ1" s="0"/>
      <c r="STR1" s="0"/>
      <c r="STS1" s="0"/>
      <c r="STT1" s="0"/>
      <c r="STU1" s="0"/>
      <c r="STV1" s="0"/>
      <c r="STW1" s="0"/>
      <c r="STX1" s="0"/>
      <c r="STY1" s="0"/>
      <c r="STZ1" s="0"/>
      <c r="SUA1" s="0"/>
      <c r="SUB1" s="0"/>
      <c r="SUC1" s="0"/>
      <c r="SUD1" s="0"/>
      <c r="SUE1" s="0"/>
      <c r="SUF1" s="0"/>
      <c r="SUG1" s="0"/>
      <c r="SUH1" s="0"/>
      <c r="SUI1" s="0"/>
      <c r="SUJ1" s="0"/>
      <c r="SUK1" s="0"/>
      <c r="SUL1" s="0"/>
      <c r="SUM1" s="0"/>
      <c r="SUN1" s="0"/>
      <c r="SUO1" s="0"/>
      <c r="SUP1" s="0"/>
      <c r="SUQ1" s="0"/>
      <c r="SUR1" s="0"/>
      <c r="SUS1" s="0"/>
      <c r="SUT1" s="0"/>
      <c r="SUU1" s="0"/>
      <c r="SUV1" s="0"/>
      <c r="SUW1" s="0"/>
      <c r="SUX1" s="0"/>
      <c r="SUY1" s="0"/>
      <c r="SUZ1" s="0"/>
      <c r="SVA1" s="0"/>
      <c r="SVB1" s="0"/>
      <c r="SVC1" s="0"/>
      <c r="SVD1" s="0"/>
      <c r="SVE1" s="0"/>
      <c r="SVF1" s="0"/>
      <c r="SVG1" s="0"/>
      <c r="SVH1" s="0"/>
      <c r="SVI1" s="0"/>
      <c r="SVJ1" s="0"/>
      <c r="SVK1" s="0"/>
      <c r="SVL1" s="0"/>
      <c r="SVM1" s="0"/>
      <c r="SVN1" s="0"/>
      <c r="SVO1" s="0"/>
      <c r="SVP1" s="0"/>
      <c r="SVQ1" s="0"/>
      <c r="SVR1" s="0"/>
      <c r="SVS1" s="0"/>
      <c r="SVT1" s="0"/>
      <c r="SVU1" s="0"/>
      <c r="SVV1" s="0"/>
      <c r="SVW1" s="0"/>
      <c r="SVX1" s="0"/>
      <c r="SVY1" s="0"/>
      <c r="SVZ1" s="0"/>
      <c r="SWA1" s="0"/>
      <c r="SWB1" s="0"/>
      <c r="SWC1" s="0"/>
      <c r="SWD1" s="0"/>
      <c r="SWE1" s="0"/>
      <c r="SWF1" s="0"/>
      <c r="SWG1" s="0"/>
      <c r="SWH1" s="0"/>
      <c r="SWI1" s="0"/>
      <c r="SWJ1" s="0"/>
      <c r="SWK1" s="0"/>
      <c r="SWL1" s="0"/>
      <c r="SWM1" s="0"/>
      <c r="SWN1" s="0"/>
      <c r="SWO1" s="0"/>
      <c r="SWP1" s="0"/>
      <c r="SWQ1" s="0"/>
      <c r="SWR1" s="0"/>
      <c r="SWS1" s="0"/>
      <c r="SWT1" s="0"/>
      <c r="SWU1" s="0"/>
      <c r="SWV1" s="0"/>
      <c r="SWW1" s="0"/>
      <c r="SWX1" s="0"/>
      <c r="SWY1" s="0"/>
      <c r="SWZ1" s="0"/>
      <c r="SXA1" s="0"/>
      <c r="SXB1" s="0"/>
      <c r="SXC1" s="0"/>
      <c r="SXD1" s="0"/>
      <c r="SXE1" s="0"/>
      <c r="SXF1" s="0"/>
      <c r="SXG1" s="0"/>
      <c r="SXH1" s="0"/>
      <c r="SXI1" s="0"/>
      <c r="SXJ1" s="0"/>
      <c r="SXK1" s="0"/>
      <c r="SXL1" s="0"/>
      <c r="SXM1" s="0"/>
      <c r="SXN1" s="0"/>
      <c r="SXO1" s="0"/>
      <c r="SXP1" s="0"/>
      <c r="SXQ1" s="0"/>
      <c r="SXR1" s="0"/>
      <c r="SXS1" s="0"/>
      <c r="SXT1" s="0"/>
      <c r="SXU1" s="0"/>
      <c r="SXV1" s="0"/>
      <c r="SXW1" s="0"/>
      <c r="SXX1" s="0"/>
      <c r="SXY1" s="0"/>
      <c r="SXZ1" s="0"/>
      <c r="SYA1" s="0"/>
      <c r="SYB1" s="0"/>
      <c r="SYC1" s="0"/>
      <c r="SYD1" s="0"/>
      <c r="SYE1" s="0"/>
      <c r="SYF1" s="0"/>
      <c r="SYG1" s="0"/>
      <c r="SYH1" s="0"/>
      <c r="SYI1" s="0"/>
      <c r="SYJ1" s="0"/>
      <c r="SYK1" s="0"/>
      <c r="SYL1" s="0"/>
      <c r="SYM1" s="0"/>
      <c r="SYN1" s="0"/>
      <c r="SYO1" s="0"/>
      <c r="SYP1" s="0"/>
      <c r="SYQ1" s="0"/>
      <c r="SYR1" s="0"/>
      <c r="SYS1" s="0"/>
      <c r="SYT1" s="0"/>
      <c r="SYU1" s="0"/>
      <c r="SYV1" s="0"/>
      <c r="SYW1" s="0"/>
      <c r="SYX1" s="0"/>
      <c r="SYY1" s="0"/>
      <c r="SYZ1" s="0"/>
      <c r="SZA1" s="0"/>
      <c r="SZB1" s="0"/>
      <c r="SZC1" s="0"/>
      <c r="SZD1" s="0"/>
      <c r="SZE1" s="0"/>
      <c r="SZF1" s="0"/>
      <c r="SZG1" s="0"/>
      <c r="SZH1" s="0"/>
      <c r="SZI1" s="0"/>
      <c r="SZJ1" s="0"/>
      <c r="SZK1" s="0"/>
      <c r="SZL1" s="0"/>
      <c r="SZM1" s="0"/>
      <c r="SZN1" s="0"/>
      <c r="SZO1" s="0"/>
      <c r="SZP1" s="0"/>
      <c r="SZQ1" s="0"/>
      <c r="SZR1" s="0"/>
      <c r="SZS1" s="0"/>
      <c r="SZT1" s="0"/>
      <c r="SZU1" s="0"/>
      <c r="SZV1" s="0"/>
      <c r="SZW1" s="0"/>
      <c r="SZX1" s="0"/>
      <c r="SZY1" s="0"/>
      <c r="SZZ1" s="0"/>
      <c r="TAA1" s="0"/>
      <c r="TAB1" s="0"/>
      <c r="TAC1" s="0"/>
      <c r="TAD1" s="0"/>
      <c r="TAE1" s="0"/>
      <c r="TAF1" s="0"/>
      <c r="TAG1" s="0"/>
      <c r="TAH1" s="0"/>
      <c r="TAI1" s="0"/>
      <c r="TAJ1" s="0"/>
      <c r="TAK1" s="0"/>
      <c r="TAL1" s="0"/>
      <c r="TAM1" s="0"/>
      <c r="TAN1" s="0"/>
      <c r="TAO1" s="0"/>
      <c r="TAP1" s="0"/>
      <c r="TAQ1" s="0"/>
      <c r="TAR1" s="0"/>
      <c r="TAS1" s="0"/>
      <c r="TAT1" s="0"/>
      <c r="TAU1" s="0"/>
      <c r="TAV1" s="0"/>
      <c r="TAW1" s="0"/>
      <c r="TAX1" s="0"/>
      <c r="TAY1" s="0"/>
      <c r="TAZ1" s="0"/>
      <c r="TBA1" s="0"/>
      <c r="TBB1" s="0"/>
      <c r="TBC1" s="0"/>
      <c r="TBD1" s="0"/>
      <c r="TBE1" s="0"/>
      <c r="TBF1" s="0"/>
      <c r="TBG1" s="0"/>
      <c r="TBH1" s="0"/>
      <c r="TBI1" s="0"/>
      <c r="TBJ1" s="0"/>
      <c r="TBK1" s="0"/>
      <c r="TBL1" s="0"/>
      <c r="TBM1" s="0"/>
      <c r="TBN1" s="0"/>
      <c r="TBO1" s="0"/>
      <c r="TBP1" s="0"/>
      <c r="TBQ1" s="0"/>
      <c r="TBR1" s="0"/>
      <c r="TBS1" s="0"/>
      <c r="TBT1" s="0"/>
      <c r="TBU1" s="0"/>
      <c r="TBV1" s="0"/>
      <c r="TBW1" s="0"/>
      <c r="TBX1" s="0"/>
      <c r="TBY1" s="0"/>
      <c r="TBZ1" s="0"/>
      <c r="TCA1" s="0"/>
      <c r="TCB1" s="0"/>
      <c r="TCC1" s="0"/>
      <c r="TCD1" s="0"/>
      <c r="TCE1" s="0"/>
      <c r="TCF1" s="0"/>
      <c r="TCG1" s="0"/>
      <c r="TCH1" s="0"/>
      <c r="TCI1" s="0"/>
      <c r="TCJ1" s="0"/>
      <c r="TCK1" s="0"/>
      <c r="TCL1" s="0"/>
      <c r="TCM1" s="0"/>
      <c r="TCN1" s="0"/>
      <c r="TCO1" s="0"/>
      <c r="TCP1" s="0"/>
      <c r="TCQ1" s="0"/>
      <c r="TCR1" s="0"/>
      <c r="TCS1" s="0"/>
      <c r="TCT1" s="0"/>
      <c r="TCU1" s="0"/>
      <c r="TCV1" s="0"/>
      <c r="TCW1" s="0"/>
      <c r="TCX1" s="0"/>
      <c r="TCY1" s="0"/>
      <c r="TCZ1" s="0"/>
      <c r="TDA1" s="0"/>
      <c r="TDB1" s="0"/>
      <c r="TDC1" s="0"/>
      <c r="TDD1" s="0"/>
      <c r="TDE1" s="0"/>
      <c r="TDF1" s="0"/>
      <c r="TDG1" s="0"/>
      <c r="TDH1" s="0"/>
      <c r="TDI1" s="0"/>
      <c r="TDJ1" s="0"/>
      <c r="TDK1" s="0"/>
      <c r="TDL1" s="0"/>
      <c r="TDM1" s="0"/>
      <c r="TDN1" s="0"/>
      <c r="TDO1" s="0"/>
      <c r="TDP1" s="0"/>
      <c r="TDQ1" s="0"/>
      <c r="TDR1" s="0"/>
      <c r="TDS1" s="0"/>
      <c r="TDT1" s="0"/>
      <c r="TDU1" s="0"/>
      <c r="TDV1" s="0"/>
      <c r="TDW1" s="0"/>
      <c r="TDX1" s="0"/>
      <c r="TDY1" s="0"/>
      <c r="TDZ1" s="0"/>
      <c r="TEA1" s="0"/>
      <c r="TEB1" s="0"/>
      <c r="TEC1" s="0"/>
      <c r="TED1" s="0"/>
      <c r="TEE1" s="0"/>
      <c r="TEF1" s="0"/>
      <c r="TEG1" s="0"/>
      <c r="TEH1" s="0"/>
      <c r="TEI1" s="0"/>
      <c r="TEJ1" s="0"/>
      <c r="TEK1" s="0"/>
      <c r="TEL1" s="0"/>
      <c r="TEM1" s="0"/>
      <c r="TEN1" s="0"/>
      <c r="TEO1" s="0"/>
      <c r="TEP1" s="0"/>
      <c r="TEQ1" s="0"/>
      <c r="TER1" s="0"/>
      <c r="TES1" s="0"/>
      <c r="TET1" s="0"/>
      <c r="TEU1" s="0"/>
      <c r="TEV1" s="0"/>
      <c r="TEW1" s="0"/>
      <c r="TEX1" s="0"/>
      <c r="TEY1" s="0"/>
      <c r="TEZ1" s="0"/>
      <c r="TFA1" s="0"/>
      <c r="TFB1" s="0"/>
      <c r="TFC1" s="0"/>
      <c r="TFD1" s="0"/>
      <c r="TFE1" s="0"/>
      <c r="TFF1" s="0"/>
      <c r="TFG1" s="0"/>
      <c r="TFH1" s="0"/>
      <c r="TFI1" s="0"/>
      <c r="TFJ1" s="0"/>
      <c r="TFK1" s="0"/>
      <c r="TFL1" s="0"/>
      <c r="TFM1" s="0"/>
      <c r="TFN1" s="0"/>
      <c r="TFO1" s="0"/>
      <c r="TFP1" s="0"/>
      <c r="TFQ1" s="0"/>
      <c r="TFR1" s="0"/>
      <c r="TFS1" s="0"/>
      <c r="TFT1" s="0"/>
      <c r="TFU1" s="0"/>
      <c r="TFV1" s="0"/>
      <c r="TFW1" s="0"/>
      <c r="TFX1" s="0"/>
      <c r="TFY1" s="0"/>
      <c r="TFZ1" s="0"/>
      <c r="TGA1" s="0"/>
      <c r="TGB1" s="0"/>
      <c r="TGC1" s="0"/>
      <c r="TGD1" s="0"/>
      <c r="TGE1" s="0"/>
      <c r="TGF1" s="0"/>
      <c r="TGG1" s="0"/>
      <c r="TGH1" s="0"/>
      <c r="TGI1" s="0"/>
      <c r="TGJ1" s="0"/>
      <c r="TGK1" s="0"/>
      <c r="TGL1" s="0"/>
      <c r="TGM1" s="0"/>
      <c r="TGN1" s="0"/>
      <c r="TGO1" s="0"/>
      <c r="TGP1" s="0"/>
      <c r="TGQ1" s="0"/>
      <c r="TGR1" s="0"/>
      <c r="TGS1" s="0"/>
      <c r="TGT1" s="0"/>
      <c r="TGU1" s="0"/>
      <c r="TGV1" s="0"/>
      <c r="TGW1" s="0"/>
      <c r="TGX1" s="0"/>
      <c r="TGY1" s="0"/>
      <c r="TGZ1" s="0"/>
      <c r="THA1" s="0"/>
      <c r="THB1" s="0"/>
      <c r="THC1" s="0"/>
      <c r="THD1" s="0"/>
      <c r="THE1" s="0"/>
      <c r="THF1" s="0"/>
      <c r="THG1" s="0"/>
      <c r="THH1" s="0"/>
      <c r="THI1" s="0"/>
      <c r="THJ1" s="0"/>
      <c r="THK1" s="0"/>
      <c r="THL1" s="0"/>
      <c r="THM1" s="0"/>
      <c r="THN1" s="0"/>
      <c r="THO1" s="0"/>
      <c r="THP1" s="0"/>
      <c r="THQ1" s="0"/>
      <c r="THR1" s="0"/>
      <c r="THS1" s="0"/>
      <c r="THT1" s="0"/>
      <c r="THU1" s="0"/>
      <c r="THV1" s="0"/>
      <c r="THW1" s="0"/>
      <c r="THX1" s="0"/>
      <c r="THY1" s="0"/>
      <c r="THZ1" s="0"/>
      <c r="TIA1" s="0"/>
      <c r="TIB1" s="0"/>
      <c r="TIC1" s="0"/>
      <c r="TID1" s="0"/>
      <c r="TIE1" s="0"/>
      <c r="TIF1" s="0"/>
      <c r="TIG1" s="0"/>
      <c r="TIH1" s="0"/>
      <c r="TII1" s="0"/>
      <c r="TIJ1" s="0"/>
      <c r="TIK1" s="0"/>
      <c r="TIL1" s="0"/>
      <c r="TIM1" s="0"/>
      <c r="TIN1" s="0"/>
      <c r="TIO1" s="0"/>
      <c r="TIP1" s="0"/>
      <c r="TIQ1" s="0"/>
      <c r="TIR1" s="0"/>
      <c r="TIS1" s="0"/>
      <c r="TIT1" s="0"/>
      <c r="TIU1" s="0"/>
      <c r="TIV1" s="0"/>
      <c r="TIW1" s="0"/>
      <c r="TIX1" s="0"/>
      <c r="TIY1" s="0"/>
      <c r="TIZ1" s="0"/>
      <c r="TJA1" s="0"/>
      <c r="TJB1" s="0"/>
      <c r="TJC1" s="0"/>
      <c r="TJD1" s="0"/>
      <c r="TJE1" s="0"/>
      <c r="TJF1" s="0"/>
      <c r="TJG1" s="0"/>
      <c r="TJH1" s="0"/>
      <c r="TJI1" s="0"/>
      <c r="TJJ1" s="0"/>
      <c r="TJK1" s="0"/>
      <c r="TJL1" s="0"/>
      <c r="TJM1" s="0"/>
      <c r="TJN1" s="0"/>
      <c r="TJO1" s="0"/>
      <c r="TJP1" s="0"/>
      <c r="TJQ1" s="0"/>
      <c r="TJR1" s="0"/>
      <c r="TJS1" s="0"/>
      <c r="TJT1" s="0"/>
      <c r="TJU1" s="0"/>
      <c r="TJV1" s="0"/>
      <c r="TJW1" s="0"/>
      <c r="TJX1" s="0"/>
      <c r="TJY1" s="0"/>
      <c r="TJZ1" s="0"/>
      <c r="TKA1" s="0"/>
      <c r="TKB1" s="0"/>
      <c r="TKC1" s="0"/>
      <c r="TKD1" s="0"/>
      <c r="TKE1" s="0"/>
      <c r="TKF1" s="0"/>
      <c r="TKG1" s="0"/>
      <c r="TKH1" s="0"/>
      <c r="TKI1" s="0"/>
      <c r="TKJ1" s="0"/>
      <c r="TKK1" s="0"/>
      <c r="TKL1" s="0"/>
      <c r="TKM1" s="0"/>
      <c r="TKN1" s="0"/>
      <c r="TKO1" s="0"/>
      <c r="TKP1" s="0"/>
      <c r="TKQ1" s="0"/>
      <c r="TKR1" s="0"/>
      <c r="TKS1" s="0"/>
      <c r="TKT1" s="0"/>
      <c r="TKU1" s="0"/>
      <c r="TKV1" s="0"/>
      <c r="TKW1" s="0"/>
      <c r="TKX1" s="0"/>
      <c r="TKY1" s="0"/>
      <c r="TKZ1" s="0"/>
      <c r="TLA1" s="0"/>
      <c r="TLB1" s="0"/>
      <c r="TLC1" s="0"/>
      <c r="TLD1" s="0"/>
      <c r="TLE1" s="0"/>
      <c r="TLF1" s="0"/>
      <c r="TLG1" s="0"/>
      <c r="TLH1" s="0"/>
      <c r="TLI1" s="0"/>
      <c r="TLJ1" s="0"/>
      <c r="TLK1" s="0"/>
      <c r="TLL1" s="0"/>
      <c r="TLM1" s="0"/>
      <c r="TLN1" s="0"/>
      <c r="TLO1" s="0"/>
      <c r="TLP1" s="0"/>
      <c r="TLQ1" s="0"/>
      <c r="TLR1" s="0"/>
      <c r="TLS1" s="0"/>
      <c r="TLT1" s="0"/>
      <c r="TLU1" s="0"/>
      <c r="TLV1" s="0"/>
      <c r="TLW1" s="0"/>
      <c r="TLX1" s="0"/>
      <c r="TLY1" s="0"/>
      <c r="TLZ1" s="0"/>
      <c r="TMA1" s="0"/>
      <c r="TMB1" s="0"/>
      <c r="TMC1" s="0"/>
      <c r="TMD1" s="0"/>
      <c r="TME1" s="0"/>
      <c r="TMF1" s="0"/>
      <c r="TMG1" s="0"/>
      <c r="TMH1" s="0"/>
      <c r="TMI1" s="0"/>
      <c r="TMJ1" s="0"/>
      <c r="TMK1" s="0"/>
      <c r="TML1" s="0"/>
      <c r="TMM1" s="0"/>
      <c r="TMN1" s="0"/>
      <c r="TMO1" s="0"/>
      <c r="TMP1" s="0"/>
      <c r="TMQ1" s="0"/>
      <c r="TMR1" s="0"/>
      <c r="TMS1" s="0"/>
      <c r="TMT1" s="0"/>
      <c r="TMU1" s="0"/>
      <c r="TMV1" s="0"/>
      <c r="TMW1" s="0"/>
      <c r="TMX1" s="0"/>
      <c r="TMY1" s="0"/>
      <c r="TMZ1" s="0"/>
      <c r="TNA1" s="0"/>
      <c r="TNB1" s="0"/>
      <c r="TNC1" s="0"/>
      <c r="TND1" s="0"/>
      <c r="TNE1" s="0"/>
      <c r="TNF1" s="0"/>
      <c r="TNG1" s="0"/>
      <c r="TNH1" s="0"/>
      <c r="TNI1" s="0"/>
      <c r="TNJ1" s="0"/>
      <c r="TNK1" s="0"/>
      <c r="TNL1" s="0"/>
      <c r="TNM1" s="0"/>
      <c r="TNN1" s="0"/>
      <c r="TNO1" s="0"/>
      <c r="TNP1" s="0"/>
      <c r="TNQ1" s="0"/>
      <c r="TNR1" s="0"/>
      <c r="TNS1" s="0"/>
      <c r="TNT1" s="0"/>
      <c r="TNU1" s="0"/>
      <c r="TNV1" s="0"/>
      <c r="TNW1" s="0"/>
      <c r="TNX1" s="0"/>
      <c r="TNY1" s="0"/>
      <c r="TNZ1" s="0"/>
      <c r="TOA1" s="0"/>
      <c r="TOB1" s="0"/>
      <c r="TOC1" s="0"/>
      <c r="TOD1" s="0"/>
      <c r="TOE1" s="0"/>
      <c r="TOF1" s="0"/>
      <c r="TOG1" s="0"/>
      <c r="TOH1" s="0"/>
      <c r="TOI1" s="0"/>
      <c r="TOJ1" s="0"/>
      <c r="TOK1" s="0"/>
      <c r="TOL1" s="0"/>
      <c r="TOM1" s="0"/>
      <c r="TON1" s="0"/>
      <c r="TOO1" s="0"/>
      <c r="TOP1" s="0"/>
      <c r="TOQ1" s="0"/>
      <c r="TOR1" s="0"/>
      <c r="TOS1" s="0"/>
      <c r="TOT1" s="0"/>
      <c r="TOU1" s="0"/>
      <c r="TOV1" s="0"/>
      <c r="TOW1" s="0"/>
      <c r="TOX1" s="0"/>
      <c r="TOY1" s="0"/>
      <c r="TOZ1" s="0"/>
      <c r="TPA1" s="0"/>
      <c r="TPB1" s="0"/>
      <c r="TPC1" s="0"/>
      <c r="TPD1" s="0"/>
      <c r="TPE1" s="0"/>
      <c r="TPF1" s="0"/>
      <c r="TPG1" s="0"/>
      <c r="TPH1" s="0"/>
      <c r="TPI1" s="0"/>
      <c r="TPJ1" s="0"/>
      <c r="TPK1" s="0"/>
      <c r="TPL1" s="0"/>
      <c r="TPM1" s="0"/>
      <c r="TPN1" s="0"/>
      <c r="TPO1" s="0"/>
      <c r="TPP1" s="0"/>
      <c r="TPQ1" s="0"/>
      <c r="TPR1" s="0"/>
      <c r="TPS1" s="0"/>
      <c r="TPT1" s="0"/>
      <c r="TPU1" s="0"/>
      <c r="TPV1" s="0"/>
      <c r="TPW1" s="0"/>
      <c r="TPX1" s="0"/>
      <c r="TPY1" s="0"/>
      <c r="TPZ1" s="0"/>
      <c r="TQA1" s="0"/>
      <c r="TQB1" s="0"/>
      <c r="TQC1" s="0"/>
      <c r="TQD1" s="0"/>
      <c r="TQE1" s="0"/>
      <c r="TQF1" s="0"/>
      <c r="TQG1" s="0"/>
      <c r="TQH1" s="0"/>
      <c r="TQI1" s="0"/>
      <c r="TQJ1" s="0"/>
      <c r="TQK1" s="0"/>
      <c r="TQL1" s="0"/>
      <c r="TQM1" s="0"/>
      <c r="TQN1" s="0"/>
      <c r="TQO1" s="0"/>
      <c r="TQP1" s="0"/>
      <c r="TQQ1" s="0"/>
      <c r="TQR1" s="0"/>
      <c r="TQS1" s="0"/>
      <c r="TQT1" s="0"/>
      <c r="TQU1" s="0"/>
      <c r="TQV1" s="0"/>
      <c r="TQW1" s="0"/>
      <c r="TQX1" s="0"/>
      <c r="TQY1" s="0"/>
      <c r="TQZ1" s="0"/>
      <c r="TRA1" s="0"/>
      <c r="TRB1" s="0"/>
      <c r="TRC1" s="0"/>
      <c r="TRD1" s="0"/>
      <c r="TRE1" s="0"/>
      <c r="TRF1" s="0"/>
      <c r="TRG1" s="0"/>
      <c r="TRH1" s="0"/>
      <c r="TRI1" s="0"/>
      <c r="TRJ1" s="0"/>
      <c r="TRK1" s="0"/>
      <c r="TRL1" s="0"/>
      <c r="TRM1" s="0"/>
      <c r="TRN1" s="0"/>
      <c r="TRO1" s="0"/>
      <c r="TRP1" s="0"/>
      <c r="TRQ1" s="0"/>
      <c r="TRR1" s="0"/>
      <c r="TRS1" s="0"/>
      <c r="TRT1" s="0"/>
      <c r="TRU1" s="0"/>
      <c r="TRV1" s="0"/>
      <c r="TRW1" s="0"/>
      <c r="TRX1" s="0"/>
      <c r="TRY1" s="0"/>
      <c r="TRZ1" s="0"/>
      <c r="TSA1" s="0"/>
      <c r="TSB1" s="0"/>
      <c r="TSC1" s="0"/>
      <c r="TSD1" s="0"/>
      <c r="TSE1" s="0"/>
      <c r="TSF1" s="0"/>
      <c r="TSG1" s="0"/>
      <c r="TSH1" s="0"/>
      <c r="TSI1" s="0"/>
      <c r="TSJ1" s="0"/>
      <c r="TSK1" s="0"/>
      <c r="TSL1" s="0"/>
      <c r="TSM1" s="0"/>
      <c r="TSN1" s="0"/>
      <c r="TSO1" s="0"/>
      <c r="TSP1" s="0"/>
      <c r="TSQ1" s="0"/>
      <c r="TSR1" s="0"/>
      <c r="TSS1" s="0"/>
      <c r="TST1" s="0"/>
      <c r="TSU1" s="0"/>
      <c r="TSV1" s="0"/>
      <c r="TSW1" s="0"/>
      <c r="TSX1" s="0"/>
      <c r="TSY1" s="0"/>
      <c r="TSZ1" s="0"/>
      <c r="TTA1" s="0"/>
      <c r="TTB1" s="0"/>
      <c r="TTC1" s="0"/>
      <c r="TTD1" s="0"/>
      <c r="TTE1" s="0"/>
      <c r="TTF1" s="0"/>
      <c r="TTG1" s="0"/>
      <c r="TTH1" s="0"/>
      <c r="TTI1" s="0"/>
      <c r="TTJ1" s="0"/>
      <c r="TTK1" s="0"/>
      <c r="TTL1" s="0"/>
      <c r="TTM1" s="0"/>
      <c r="TTN1" s="0"/>
      <c r="TTO1" s="0"/>
      <c r="TTP1" s="0"/>
      <c r="TTQ1" s="0"/>
      <c r="TTR1" s="0"/>
      <c r="TTS1" s="0"/>
      <c r="TTT1" s="0"/>
      <c r="TTU1" s="0"/>
      <c r="TTV1" s="0"/>
      <c r="TTW1" s="0"/>
      <c r="TTX1" s="0"/>
      <c r="TTY1" s="0"/>
      <c r="TTZ1" s="0"/>
      <c r="TUA1" s="0"/>
      <c r="TUB1" s="0"/>
      <c r="TUC1" s="0"/>
      <c r="TUD1" s="0"/>
      <c r="TUE1" s="0"/>
      <c r="TUF1" s="0"/>
      <c r="TUG1" s="0"/>
      <c r="TUH1" s="0"/>
      <c r="TUI1" s="0"/>
      <c r="TUJ1" s="0"/>
      <c r="TUK1" s="0"/>
      <c r="TUL1" s="0"/>
      <c r="TUM1" s="0"/>
      <c r="TUN1" s="0"/>
      <c r="TUO1" s="0"/>
      <c r="TUP1" s="0"/>
      <c r="TUQ1" s="0"/>
      <c r="TUR1" s="0"/>
      <c r="TUS1" s="0"/>
      <c r="TUT1" s="0"/>
      <c r="TUU1" s="0"/>
      <c r="TUV1" s="0"/>
      <c r="TUW1" s="0"/>
      <c r="TUX1" s="0"/>
      <c r="TUY1" s="0"/>
      <c r="TUZ1" s="0"/>
      <c r="TVA1" s="0"/>
      <c r="TVB1" s="0"/>
      <c r="TVC1" s="0"/>
      <c r="TVD1" s="0"/>
      <c r="TVE1" s="0"/>
      <c r="TVF1" s="0"/>
      <c r="TVG1" s="0"/>
      <c r="TVH1" s="0"/>
      <c r="TVI1" s="0"/>
      <c r="TVJ1" s="0"/>
      <c r="TVK1" s="0"/>
      <c r="TVL1" s="0"/>
      <c r="TVM1" s="0"/>
      <c r="TVN1" s="0"/>
      <c r="TVO1" s="0"/>
      <c r="TVP1" s="0"/>
      <c r="TVQ1" s="0"/>
      <c r="TVR1" s="0"/>
      <c r="TVS1" s="0"/>
      <c r="TVT1" s="0"/>
      <c r="TVU1" s="0"/>
      <c r="TVV1" s="0"/>
      <c r="TVW1" s="0"/>
      <c r="TVX1" s="0"/>
      <c r="TVY1" s="0"/>
      <c r="TVZ1" s="0"/>
      <c r="TWA1" s="0"/>
      <c r="TWB1" s="0"/>
      <c r="TWC1" s="0"/>
      <c r="TWD1" s="0"/>
      <c r="TWE1" s="0"/>
      <c r="TWF1" s="0"/>
      <c r="TWG1" s="0"/>
      <c r="TWH1" s="0"/>
      <c r="TWI1" s="0"/>
      <c r="TWJ1" s="0"/>
      <c r="TWK1" s="0"/>
      <c r="TWL1" s="0"/>
      <c r="TWM1" s="0"/>
      <c r="TWN1" s="0"/>
      <c r="TWO1" s="0"/>
      <c r="TWP1" s="0"/>
      <c r="TWQ1" s="0"/>
      <c r="TWR1" s="0"/>
      <c r="TWS1" s="0"/>
      <c r="TWT1" s="0"/>
      <c r="TWU1" s="0"/>
      <c r="TWV1" s="0"/>
      <c r="TWW1" s="0"/>
      <c r="TWX1" s="0"/>
      <c r="TWY1" s="0"/>
      <c r="TWZ1" s="0"/>
      <c r="TXA1" s="0"/>
      <c r="TXB1" s="0"/>
      <c r="TXC1" s="0"/>
      <c r="TXD1" s="0"/>
      <c r="TXE1" s="0"/>
      <c r="TXF1" s="0"/>
      <c r="TXG1" s="0"/>
      <c r="TXH1" s="0"/>
      <c r="TXI1" s="0"/>
      <c r="TXJ1" s="0"/>
      <c r="TXK1" s="0"/>
      <c r="TXL1" s="0"/>
      <c r="TXM1" s="0"/>
      <c r="TXN1" s="0"/>
      <c r="TXO1" s="0"/>
      <c r="TXP1" s="0"/>
      <c r="TXQ1" s="0"/>
      <c r="TXR1" s="0"/>
      <c r="TXS1" s="0"/>
      <c r="TXT1" s="0"/>
      <c r="TXU1" s="0"/>
      <c r="TXV1" s="0"/>
      <c r="TXW1" s="0"/>
      <c r="TXX1" s="0"/>
      <c r="TXY1" s="0"/>
      <c r="TXZ1" s="0"/>
      <c r="TYA1" s="0"/>
      <c r="TYB1" s="0"/>
      <c r="TYC1" s="0"/>
      <c r="TYD1" s="0"/>
      <c r="TYE1" s="0"/>
      <c r="TYF1" s="0"/>
      <c r="TYG1" s="0"/>
      <c r="TYH1" s="0"/>
      <c r="TYI1" s="0"/>
      <c r="TYJ1" s="0"/>
      <c r="TYK1" s="0"/>
      <c r="TYL1" s="0"/>
      <c r="TYM1" s="0"/>
      <c r="TYN1" s="0"/>
      <c r="TYO1" s="0"/>
      <c r="TYP1" s="0"/>
      <c r="TYQ1" s="0"/>
      <c r="TYR1" s="0"/>
      <c r="TYS1" s="0"/>
      <c r="TYT1" s="0"/>
      <c r="TYU1" s="0"/>
      <c r="TYV1" s="0"/>
      <c r="TYW1" s="0"/>
      <c r="TYX1" s="0"/>
      <c r="TYY1" s="0"/>
      <c r="TYZ1" s="0"/>
      <c r="TZA1" s="0"/>
      <c r="TZB1" s="0"/>
      <c r="TZC1" s="0"/>
      <c r="TZD1" s="0"/>
      <c r="TZE1" s="0"/>
      <c r="TZF1" s="0"/>
      <c r="TZG1" s="0"/>
      <c r="TZH1" s="0"/>
      <c r="TZI1" s="0"/>
      <c r="TZJ1" s="0"/>
      <c r="TZK1" s="0"/>
      <c r="TZL1" s="0"/>
      <c r="TZM1" s="0"/>
      <c r="TZN1" s="0"/>
      <c r="TZO1" s="0"/>
      <c r="TZP1" s="0"/>
      <c r="TZQ1" s="0"/>
      <c r="TZR1" s="0"/>
      <c r="TZS1" s="0"/>
      <c r="TZT1" s="0"/>
      <c r="TZU1" s="0"/>
      <c r="TZV1" s="0"/>
      <c r="TZW1" s="0"/>
      <c r="TZX1" s="0"/>
      <c r="TZY1" s="0"/>
      <c r="TZZ1" s="0"/>
      <c r="UAA1" s="0"/>
      <c r="UAB1" s="0"/>
      <c r="UAC1" s="0"/>
      <c r="UAD1" s="0"/>
      <c r="UAE1" s="0"/>
      <c r="UAF1" s="0"/>
      <c r="UAG1" s="0"/>
      <c r="UAH1" s="0"/>
      <c r="UAI1" s="0"/>
      <c r="UAJ1" s="0"/>
      <c r="UAK1" s="0"/>
      <c r="UAL1" s="0"/>
      <c r="UAM1" s="0"/>
      <c r="UAN1" s="0"/>
      <c r="UAO1" s="0"/>
      <c r="UAP1" s="0"/>
      <c r="UAQ1" s="0"/>
      <c r="UAR1" s="0"/>
      <c r="UAS1" s="0"/>
      <c r="UAT1" s="0"/>
      <c r="UAU1" s="0"/>
      <c r="UAV1" s="0"/>
      <c r="UAW1" s="0"/>
      <c r="UAX1" s="0"/>
      <c r="UAY1" s="0"/>
      <c r="UAZ1" s="0"/>
      <c r="UBA1" s="0"/>
      <c r="UBB1" s="0"/>
      <c r="UBC1" s="0"/>
      <c r="UBD1" s="0"/>
      <c r="UBE1" s="0"/>
      <c r="UBF1" s="0"/>
      <c r="UBG1" s="0"/>
      <c r="UBH1" s="0"/>
      <c r="UBI1" s="0"/>
      <c r="UBJ1" s="0"/>
      <c r="UBK1" s="0"/>
      <c r="UBL1" s="0"/>
      <c r="UBM1" s="0"/>
      <c r="UBN1" s="0"/>
      <c r="UBO1" s="0"/>
      <c r="UBP1" s="0"/>
      <c r="UBQ1" s="0"/>
      <c r="UBR1" s="0"/>
      <c r="UBS1" s="0"/>
      <c r="UBT1" s="0"/>
      <c r="UBU1" s="0"/>
      <c r="UBV1" s="0"/>
      <c r="UBW1" s="0"/>
      <c r="UBX1" s="0"/>
      <c r="UBY1" s="0"/>
      <c r="UBZ1" s="0"/>
      <c r="UCA1" s="0"/>
      <c r="UCB1" s="0"/>
      <c r="UCC1" s="0"/>
      <c r="UCD1" s="0"/>
      <c r="UCE1" s="0"/>
      <c r="UCF1" s="0"/>
      <c r="UCG1" s="0"/>
      <c r="UCH1" s="0"/>
      <c r="UCI1" s="0"/>
      <c r="UCJ1" s="0"/>
      <c r="UCK1" s="0"/>
      <c r="UCL1" s="0"/>
      <c r="UCM1" s="0"/>
      <c r="UCN1" s="0"/>
      <c r="UCO1" s="0"/>
      <c r="UCP1" s="0"/>
      <c r="UCQ1" s="0"/>
      <c r="UCR1" s="0"/>
      <c r="UCS1" s="0"/>
      <c r="UCT1" s="0"/>
      <c r="UCU1" s="0"/>
      <c r="UCV1" s="0"/>
      <c r="UCW1" s="0"/>
      <c r="UCX1" s="0"/>
      <c r="UCY1" s="0"/>
      <c r="UCZ1" s="0"/>
      <c r="UDA1" s="0"/>
      <c r="UDB1" s="0"/>
      <c r="UDC1" s="0"/>
      <c r="UDD1" s="0"/>
      <c r="UDE1" s="0"/>
      <c r="UDF1" s="0"/>
      <c r="UDG1" s="0"/>
      <c r="UDH1" s="0"/>
      <c r="UDI1" s="0"/>
      <c r="UDJ1" s="0"/>
      <c r="UDK1" s="0"/>
      <c r="UDL1" s="0"/>
      <c r="UDM1" s="0"/>
      <c r="UDN1" s="0"/>
      <c r="UDO1" s="0"/>
      <c r="UDP1" s="0"/>
      <c r="UDQ1" s="0"/>
      <c r="UDR1" s="0"/>
      <c r="UDS1" s="0"/>
      <c r="UDT1" s="0"/>
      <c r="UDU1" s="0"/>
      <c r="UDV1" s="0"/>
      <c r="UDW1" s="0"/>
      <c r="UDX1" s="0"/>
      <c r="UDY1" s="0"/>
      <c r="UDZ1" s="0"/>
      <c r="UEA1" s="0"/>
      <c r="UEB1" s="0"/>
      <c r="UEC1" s="0"/>
      <c r="UED1" s="0"/>
      <c r="UEE1" s="0"/>
      <c r="UEF1" s="0"/>
      <c r="UEG1" s="0"/>
      <c r="UEH1" s="0"/>
      <c r="UEI1" s="0"/>
      <c r="UEJ1" s="0"/>
      <c r="UEK1" s="0"/>
      <c r="UEL1" s="0"/>
      <c r="UEM1" s="0"/>
      <c r="UEN1" s="0"/>
      <c r="UEO1" s="0"/>
      <c r="UEP1" s="0"/>
      <c r="UEQ1" s="0"/>
      <c r="UER1" s="0"/>
      <c r="UES1" s="0"/>
      <c r="UET1" s="0"/>
      <c r="UEU1" s="0"/>
      <c r="UEV1" s="0"/>
      <c r="UEW1" s="0"/>
      <c r="UEX1" s="0"/>
      <c r="UEY1" s="0"/>
      <c r="UEZ1" s="0"/>
      <c r="UFA1" s="0"/>
      <c r="UFB1" s="0"/>
      <c r="UFC1" s="0"/>
      <c r="UFD1" s="0"/>
      <c r="UFE1" s="0"/>
      <c r="UFF1" s="0"/>
      <c r="UFG1" s="0"/>
      <c r="UFH1" s="0"/>
      <c r="UFI1" s="0"/>
      <c r="UFJ1" s="0"/>
      <c r="UFK1" s="0"/>
      <c r="UFL1" s="0"/>
      <c r="UFM1" s="0"/>
      <c r="UFN1" s="0"/>
      <c r="UFO1" s="0"/>
      <c r="UFP1" s="0"/>
      <c r="UFQ1" s="0"/>
      <c r="UFR1" s="0"/>
      <c r="UFS1" s="0"/>
      <c r="UFT1" s="0"/>
      <c r="UFU1" s="0"/>
      <c r="UFV1" s="0"/>
      <c r="UFW1" s="0"/>
      <c r="UFX1" s="0"/>
      <c r="UFY1" s="0"/>
      <c r="UFZ1" s="0"/>
      <c r="UGA1" s="0"/>
      <c r="UGB1" s="0"/>
      <c r="UGC1" s="0"/>
      <c r="UGD1" s="0"/>
      <c r="UGE1" s="0"/>
      <c r="UGF1" s="0"/>
      <c r="UGG1" s="0"/>
      <c r="UGH1" s="0"/>
      <c r="UGI1" s="0"/>
      <c r="UGJ1" s="0"/>
      <c r="UGK1" s="0"/>
      <c r="UGL1" s="0"/>
      <c r="UGM1" s="0"/>
      <c r="UGN1" s="0"/>
      <c r="UGO1" s="0"/>
      <c r="UGP1" s="0"/>
      <c r="UGQ1" s="0"/>
      <c r="UGR1" s="0"/>
      <c r="UGS1" s="0"/>
      <c r="UGT1" s="0"/>
      <c r="UGU1" s="0"/>
      <c r="UGV1" s="0"/>
      <c r="UGW1" s="0"/>
      <c r="UGX1" s="0"/>
      <c r="UGY1" s="0"/>
      <c r="UGZ1" s="0"/>
      <c r="UHA1" s="0"/>
      <c r="UHB1" s="0"/>
      <c r="UHC1" s="0"/>
      <c r="UHD1" s="0"/>
      <c r="UHE1" s="0"/>
      <c r="UHF1" s="0"/>
      <c r="UHG1" s="0"/>
      <c r="UHH1" s="0"/>
      <c r="UHI1" s="0"/>
      <c r="UHJ1" s="0"/>
      <c r="UHK1" s="0"/>
      <c r="UHL1" s="0"/>
      <c r="UHM1" s="0"/>
      <c r="UHN1" s="0"/>
      <c r="UHO1" s="0"/>
      <c r="UHP1" s="0"/>
      <c r="UHQ1" s="0"/>
      <c r="UHR1" s="0"/>
      <c r="UHS1" s="0"/>
      <c r="UHT1" s="0"/>
      <c r="UHU1" s="0"/>
      <c r="UHV1" s="0"/>
      <c r="UHW1" s="0"/>
      <c r="UHX1" s="0"/>
      <c r="UHY1" s="0"/>
      <c r="UHZ1" s="0"/>
      <c r="UIA1" s="0"/>
      <c r="UIB1" s="0"/>
      <c r="UIC1" s="0"/>
      <c r="UID1" s="0"/>
      <c r="UIE1" s="0"/>
      <c r="UIF1" s="0"/>
      <c r="UIG1" s="0"/>
      <c r="UIH1" s="0"/>
      <c r="UII1" s="0"/>
      <c r="UIJ1" s="0"/>
      <c r="UIK1" s="0"/>
      <c r="UIL1" s="0"/>
      <c r="UIM1" s="0"/>
      <c r="UIN1" s="0"/>
      <c r="UIO1" s="0"/>
      <c r="UIP1" s="0"/>
      <c r="UIQ1" s="0"/>
      <c r="UIR1" s="0"/>
      <c r="UIS1" s="0"/>
      <c r="UIT1" s="0"/>
      <c r="UIU1" s="0"/>
      <c r="UIV1" s="0"/>
      <c r="UIW1" s="0"/>
      <c r="UIX1" s="0"/>
      <c r="UIY1" s="0"/>
      <c r="UIZ1" s="0"/>
      <c r="UJA1" s="0"/>
      <c r="UJB1" s="0"/>
      <c r="UJC1" s="0"/>
      <c r="UJD1" s="0"/>
      <c r="UJE1" s="0"/>
      <c r="UJF1" s="0"/>
      <c r="UJG1" s="0"/>
      <c r="UJH1" s="0"/>
      <c r="UJI1" s="0"/>
      <c r="UJJ1" s="0"/>
      <c r="UJK1" s="0"/>
      <c r="UJL1" s="0"/>
      <c r="UJM1" s="0"/>
      <c r="UJN1" s="0"/>
      <c r="UJO1" s="0"/>
      <c r="UJP1" s="0"/>
      <c r="UJQ1" s="0"/>
      <c r="UJR1" s="0"/>
      <c r="UJS1" s="0"/>
      <c r="UJT1" s="0"/>
      <c r="UJU1" s="0"/>
      <c r="UJV1" s="0"/>
      <c r="UJW1" s="0"/>
      <c r="UJX1" s="0"/>
      <c r="UJY1" s="0"/>
      <c r="UJZ1" s="0"/>
      <c r="UKA1" s="0"/>
      <c r="UKB1" s="0"/>
      <c r="UKC1" s="0"/>
      <c r="UKD1" s="0"/>
      <c r="UKE1" s="0"/>
      <c r="UKF1" s="0"/>
      <c r="UKG1" s="0"/>
      <c r="UKH1" s="0"/>
      <c r="UKI1" s="0"/>
      <c r="UKJ1" s="0"/>
      <c r="UKK1" s="0"/>
      <c r="UKL1" s="0"/>
      <c r="UKM1" s="0"/>
      <c r="UKN1" s="0"/>
      <c r="UKO1" s="0"/>
      <c r="UKP1" s="0"/>
      <c r="UKQ1" s="0"/>
      <c r="UKR1" s="0"/>
      <c r="UKS1" s="0"/>
      <c r="UKT1" s="0"/>
      <c r="UKU1" s="0"/>
      <c r="UKV1" s="0"/>
      <c r="UKW1" s="0"/>
      <c r="UKX1" s="0"/>
      <c r="UKY1" s="0"/>
      <c r="UKZ1" s="0"/>
      <c r="ULA1" s="0"/>
      <c r="ULB1" s="0"/>
      <c r="ULC1" s="0"/>
      <c r="ULD1" s="0"/>
      <c r="ULE1" s="0"/>
      <c r="ULF1" s="0"/>
      <c r="ULG1" s="0"/>
      <c r="ULH1" s="0"/>
      <c r="ULI1" s="0"/>
      <c r="ULJ1" s="0"/>
      <c r="ULK1" s="0"/>
      <c r="ULL1" s="0"/>
      <c r="ULM1" s="0"/>
      <c r="ULN1" s="0"/>
      <c r="ULO1" s="0"/>
      <c r="ULP1" s="0"/>
      <c r="ULQ1" s="0"/>
      <c r="ULR1" s="0"/>
      <c r="ULS1" s="0"/>
      <c r="ULT1" s="0"/>
      <c r="ULU1" s="0"/>
      <c r="ULV1" s="0"/>
      <c r="ULW1" s="0"/>
      <c r="ULX1" s="0"/>
      <c r="ULY1" s="0"/>
      <c r="ULZ1" s="0"/>
      <c r="UMA1" s="0"/>
      <c r="UMB1" s="0"/>
      <c r="UMC1" s="0"/>
      <c r="UMD1" s="0"/>
      <c r="UME1" s="0"/>
      <c r="UMF1" s="0"/>
      <c r="UMG1" s="0"/>
      <c r="UMH1" s="0"/>
      <c r="UMI1" s="0"/>
      <c r="UMJ1" s="0"/>
      <c r="UMK1" s="0"/>
      <c r="UML1" s="0"/>
      <c r="UMM1" s="0"/>
      <c r="UMN1" s="0"/>
      <c r="UMO1" s="0"/>
      <c r="UMP1" s="0"/>
      <c r="UMQ1" s="0"/>
      <c r="UMR1" s="0"/>
      <c r="UMS1" s="0"/>
      <c r="UMT1" s="0"/>
      <c r="UMU1" s="0"/>
      <c r="UMV1" s="0"/>
      <c r="UMW1" s="0"/>
      <c r="UMX1" s="0"/>
      <c r="UMY1" s="0"/>
      <c r="UMZ1" s="0"/>
      <c r="UNA1" s="0"/>
      <c r="UNB1" s="0"/>
      <c r="UNC1" s="0"/>
      <c r="UND1" s="0"/>
      <c r="UNE1" s="0"/>
      <c r="UNF1" s="0"/>
      <c r="UNG1" s="0"/>
      <c r="UNH1" s="0"/>
      <c r="UNI1" s="0"/>
      <c r="UNJ1" s="0"/>
      <c r="UNK1" s="0"/>
      <c r="UNL1" s="0"/>
      <c r="UNM1" s="0"/>
      <c r="UNN1" s="0"/>
      <c r="UNO1" s="0"/>
      <c r="UNP1" s="0"/>
      <c r="UNQ1" s="0"/>
      <c r="UNR1" s="0"/>
      <c r="UNS1" s="0"/>
      <c r="UNT1" s="0"/>
      <c r="UNU1" s="0"/>
      <c r="UNV1" s="0"/>
      <c r="UNW1" s="0"/>
      <c r="UNX1" s="0"/>
      <c r="UNY1" s="0"/>
      <c r="UNZ1" s="0"/>
      <c r="UOA1" s="0"/>
      <c r="UOB1" s="0"/>
      <c r="UOC1" s="0"/>
      <c r="UOD1" s="0"/>
      <c r="UOE1" s="0"/>
      <c r="UOF1" s="0"/>
      <c r="UOG1" s="0"/>
      <c r="UOH1" s="0"/>
      <c r="UOI1" s="0"/>
      <c r="UOJ1" s="0"/>
      <c r="UOK1" s="0"/>
      <c r="UOL1" s="0"/>
      <c r="UOM1" s="0"/>
      <c r="UON1" s="0"/>
      <c r="UOO1" s="0"/>
      <c r="UOP1" s="0"/>
      <c r="UOQ1" s="0"/>
      <c r="UOR1" s="0"/>
      <c r="UOS1" s="0"/>
      <c r="UOT1" s="0"/>
      <c r="UOU1" s="0"/>
      <c r="UOV1" s="0"/>
      <c r="UOW1" s="0"/>
      <c r="UOX1" s="0"/>
      <c r="UOY1" s="0"/>
      <c r="UOZ1" s="0"/>
      <c r="UPA1" s="0"/>
      <c r="UPB1" s="0"/>
      <c r="UPC1" s="0"/>
      <c r="UPD1" s="0"/>
      <c r="UPE1" s="0"/>
      <c r="UPF1" s="0"/>
      <c r="UPG1" s="0"/>
      <c r="UPH1" s="0"/>
      <c r="UPI1" s="0"/>
      <c r="UPJ1" s="0"/>
      <c r="UPK1" s="0"/>
      <c r="UPL1" s="0"/>
      <c r="UPM1" s="0"/>
      <c r="UPN1" s="0"/>
      <c r="UPO1" s="0"/>
      <c r="UPP1" s="0"/>
      <c r="UPQ1" s="0"/>
      <c r="UPR1" s="0"/>
      <c r="UPS1" s="0"/>
      <c r="UPT1" s="0"/>
      <c r="UPU1" s="0"/>
      <c r="UPV1" s="0"/>
      <c r="UPW1" s="0"/>
      <c r="UPX1" s="0"/>
      <c r="UPY1" s="0"/>
      <c r="UPZ1" s="0"/>
      <c r="UQA1" s="0"/>
      <c r="UQB1" s="0"/>
      <c r="UQC1" s="0"/>
      <c r="UQD1" s="0"/>
      <c r="UQE1" s="0"/>
      <c r="UQF1" s="0"/>
      <c r="UQG1" s="0"/>
      <c r="UQH1" s="0"/>
      <c r="UQI1" s="0"/>
      <c r="UQJ1" s="0"/>
      <c r="UQK1" s="0"/>
      <c r="UQL1" s="0"/>
      <c r="UQM1" s="0"/>
      <c r="UQN1" s="0"/>
      <c r="UQO1" s="0"/>
      <c r="UQP1" s="0"/>
      <c r="UQQ1" s="0"/>
      <c r="UQR1" s="0"/>
      <c r="UQS1" s="0"/>
      <c r="UQT1" s="0"/>
      <c r="UQU1" s="0"/>
      <c r="UQV1" s="0"/>
      <c r="UQW1" s="0"/>
      <c r="UQX1" s="0"/>
      <c r="UQY1" s="0"/>
      <c r="UQZ1" s="0"/>
      <c r="URA1" s="0"/>
      <c r="URB1" s="0"/>
      <c r="URC1" s="0"/>
      <c r="URD1" s="0"/>
      <c r="URE1" s="0"/>
      <c r="URF1" s="0"/>
      <c r="URG1" s="0"/>
      <c r="URH1" s="0"/>
      <c r="URI1" s="0"/>
      <c r="URJ1" s="0"/>
      <c r="URK1" s="0"/>
      <c r="URL1" s="0"/>
      <c r="URM1" s="0"/>
      <c r="URN1" s="0"/>
      <c r="URO1" s="0"/>
      <c r="URP1" s="0"/>
      <c r="URQ1" s="0"/>
      <c r="URR1" s="0"/>
      <c r="URS1" s="0"/>
      <c r="URT1" s="0"/>
      <c r="URU1" s="0"/>
      <c r="URV1" s="0"/>
      <c r="URW1" s="0"/>
      <c r="URX1" s="0"/>
      <c r="URY1" s="0"/>
      <c r="URZ1" s="0"/>
      <c r="USA1" s="0"/>
      <c r="USB1" s="0"/>
      <c r="USC1" s="0"/>
      <c r="USD1" s="0"/>
      <c r="USE1" s="0"/>
      <c r="USF1" s="0"/>
      <c r="USG1" s="0"/>
      <c r="USH1" s="0"/>
      <c r="USI1" s="0"/>
      <c r="USJ1" s="0"/>
      <c r="USK1" s="0"/>
      <c r="USL1" s="0"/>
      <c r="USM1" s="0"/>
      <c r="USN1" s="0"/>
      <c r="USO1" s="0"/>
      <c r="USP1" s="0"/>
      <c r="USQ1" s="0"/>
      <c r="USR1" s="0"/>
      <c r="USS1" s="0"/>
      <c r="UST1" s="0"/>
      <c r="USU1" s="0"/>
      <c r="USV1" s="0"/>
      <c r="USW1" s="0"/>
      <c r="USX1" s="0"/>
      <c r="USY1" s="0"/>
      <c r="USZ1" s="0"/>
      <c r="UTA1" s="0"/>
      <c r="UTB1" s="0"/>
      <c r="UTC1" s="0"/>
      <c r="UTD1" s="0"/>
      <c r="UTE1" s="0"/>
      <c r="UTF1" s="0"/>
      <c r="UTG1" s="0"/>
      <c r="UTH1" s="0"/>
      <c r="UTI1" s="0"/>
      <c r="UTJ1" s="0"/>
      <c r="UTK1" s="0"/>
      <c r="UTL1" s="0"/>
      <c r="UTM1" s="0"/>
      <c r="UTN1" s="0"/>
      <c r="UTO1" s="0"/>
      <c r="UTP1" s="0"/>
      <c r="UTQ1" s="0"/>
      <c r="UTR1" s="0"/>
      <c r="UTS1" s="0"/>
      <c r="UTT1" s="0"/>
      <c r="UTU1" s="0"/>
      <c r="UTV1" s="0"/>
      <c r="UTW1" s="0"/>
      <c r="UTX1" s="0"/>
      <c r="UTY1" s="0"/>
      <c r="UTZ1" s="0"/>
      <c r="UUA1" s="0"/>
      <c r="UUB1" s="0"/>
      <c r="UUC1" s="0"/>
      <c r="UUD1" s="0"/>
      <c r="UUE1" s="0"/>
      <c r="UUF1" s="0"/>
      <c r="UUG1" s="0"/>
      <c r="UUH1" s="0"/>
      <c r="UUI1" s="0"/>
      <c r="UUJ1" s="0"/>
      <c r="UUK1" s="0"/>
      <c r="UUL1" s="0"/>
      <c r="UUM1" s="0"/>
      <c r="UUN1" s="0"/>
      <c r="UUO1" s="0"/>
      <c r="UUP1" s="0"/>
      <c r="UUQ1" s="0"/>
      <c r="UUR1" s="0"/>
      <c r="UUS1" s="0"/>
      <c r="UUT1" s="0"/>
      <c r="UUU1" s="0"/>
      <c r="UUV1" s="0"/>
      <c r="UUW1" s="0"/>
      <c r="UUX1" s="0"/>
      <c r="UUY1" s="0"/>
      <c r="UUZ1" s="0"/>
      <c r="UVA1" s="0"/>
      <c r="UVB1" s="0"/>
      <c r="UVC1" s="0"/>
      <c r="UVD1" s="0"/>
      <c r="UVE1" s="0"/>
      <c r="UVF1" s="0"/>
      <c r="UVG1" s="0"/>
      <c r="UVH1" s="0"/>
      <c r="UVI1" s="0"/>
      <c r="UVJ1" s="0"/>
      <c r="UVK1" s="0"/>
      <c r="UVL1" s="0"/>
      <c r="UVM1" s="0"/>
      <c r="UVN1" s="0"/>
      <c r="UVO1" s="0"/>
      <c r="UVP1" s="0"/>
      <c r="UVQ1" s="0"/>
      <c r="UVR1" s="0"/>
      <c r="UVS1" s="0"/>
      <c r="UVT1" s="0"/>
      <c r="UVU1" s="0"/>
      <c r="UVV1" s="0"/>
      <c r="UVW1" s="0"/>
      <c r="UVX1" s="0"/>
      <c r="UVY1" s="0"/>
      <c r="UVZ1" s="0"/>
      <c r="UWA1" s="0"/>
      <c r="UWB1" s="0"/>
      <c r="UWC1" s="0"/>
      <c r="UWD1" s="0"/>
      <c r="UWE1" s="0"/>
      <c r="UWF1" s="0"/>
      <c r="UWG1" s="0"/>
      <c r="UWH1" s="0"/>
      <c r="UWI1" s="0"/>
      <c r="UWJ1" s="0"/>
      <c r="UWK1" s="0"/>
      <c r="UWL1" s="0"/>
      <c r="UWM1" s="0"/>
      <c r="UWN1" s="0"/>
      <c r="UWO1" s="0"/>
      <c r="UWP1" s="0"/>
      <c r="UWQ1" s="0"/>
      <c r="UWR1" s="0"/>
      <c r="UWS1" s="0"/>
      <c r="UWT1" s="0"/>
      <c r="UWU1" s="0"/>
      <c r="UWV1" s="0"/>
      <c r="UWW1" s="0"/>
      <c r="UWX1" s="0"/>
      <c r="UWY1" s="0"/>
      <c r="UWZ1" s="0"/>
      <c r="UXA1" s="0"/>
      <c r="UXB1" s="0"/>
      <c r="UXC1" s="0"/>
      <c r="UXD1" s="0"/>
      <c r="UXE1" s="0"/>
      <c r="UXF1" s="0"/>
      <c r="UXG1" s="0"/>
      <c r="UXH1" s="0"/>
      <c r="UXI1" s="0"/>
      <c r="UXJ1" s="0"/>
      <c r="UXK1" s="0"/>
      <c r="UXL1" s="0"/>
      <c r="UXM1" s="0"/>
      <c r="UXN1" s="0"/>
      <c r="UXO1" s="0"/>
      <c r="UXP1" s="0"/>
      <c r="UXQ1" s="0"/>
      <c r="UXR1" s="0"/>
      <c r="UXS1" s="0"/>
      <c r="UXT1" s="0"/>
      <c r="UXU1" s="0"/>
      <c r="UXV1" s="0"/>
      <c r="UXW1" s="0"/>
      <c r="UXX1" s="0"/>
      <c r="UXY1" s="0"/>
      <c r="UXZ1" s="0"/>
      <c r="UYA1" s="0"/>
      <c r="UYB1" s="0"/>
      <c r="UYC1" s="0"/>
      <c r="UYD1" s="0"/>
      <c r="UYE1" s="0"/>
      <c r="UYF1" s="0"/>
      <c r="UYG1" s="0"/>
      <c r="UYH1" s="0"/>
      <c r="UYI1" s="0"/>
      <c r="UYJ1" s="0"/>
      <c r="UYK1" s="0"/>
      <c r="UYL1" s="0"/>
      <c r="UYM1" s="0"/>
      <c r="UYN1" s="0"/>
      <c r="UYO1" s="0"/>
      <c r="UYP1" s="0"/>
      <c r="UYQ1" s="0"/>
      <c r="UYR1" s="0"/>
      <c r="UYS1" s="0"/>
      <c r="UYT1" s="0"/>
      <c r="UYU1" s="0"/>
      <c r="UYV1" s="0"/>
      <c r="UYW1" s="0"/>
      <c r="UYX1" s="0"/>
      <c r="UYY1" s="0"/>
      <c r="UYZ1" s="0"/>
      <c r="UZA1" s="0"/>
      <c r="UZB1" s="0"/>
      <c r="UZC1" s="0"/>
      <c r="UZD1" s="0"/>
      <c r="UZE1" s="0"/>
      <c r="UZF1" s="0"/>
      <c r="UZG1" s="0"/>
      <c r="UZH1" s="0"/>
      <c r="UZI1" s="0"/>
      <c r="UZJ1" s="0"/>
      <c r="UZK1" s="0"/>
      <c r="UZL1" s="0"/>
      <c r="UZM1" s="0"/>
      <c r="UZN1" s="0"/>
      <c r="UZO1" s="0"/>
      <c r="UZP1" s="0"/>
      <c r="UZQ1" s="0"/>
      <c r="UZR1" s="0"/>
      <c r="UZS1" s="0"/>
      <c r="UZT1" s="0"/>
      <c r="UZU1" s="0"/>
      <c r="UZV1" s="0"/>
      <c r="UZW1" s="0"/>
      <c r="UZX1" s="0"/>
      <c r="UZY1" s="0"/>
      <c r="UZZ1" s="0"/>
      <c r="VAA1" s="0"/>
      <c r="VAB1" s="0"/>
      <c r="VAC1" s="0"/>
      <c r="VAD1" s="0"/>
      <c r="VAE1" s="0"/>
      <c r="VAF1" s="0"/>
      <c r="VAG1" s="0"/>
      <c r="VAH1" s="0"/>
      <c r="VAI1" s="0"/>
      <c r="VAJ1" s="0"/>
      <c r="VAK1" s="0"/>
      <c r="VAL1" s="0"/>
      <c r="VAM1" s="0"/>
      <c r="VAN1" s="0"/>
      <c r="VAO1" s="0"/>
      <c r="VAP1" s="0"/>
      <c r="VAQ1" s="0"/>
      <c r="VAR1" s="0"/>
      <c r="VAS1" s="0"/>
      <c r="VAT1" s="0"/>
      <c r="VAU1" s="0"/>
      <c r="VAV1" s="0"/>
      <c r="VAW1" s="0"/>
      <c r="VAX1" s="0"/>
      <c r="VAY1" s="0"/>
      <c r="VAZ1" s="0"/>
      <c r="VBA1" s="0"/>
      <c r="VBB1" s="0"/>
      <c r="VBC1" s="0"/>
      <c r="VBD1" s="0"/>
      <c r="VBE1" s="0"/>
      <c r="VBF1" s="0"/>
      <c r="VBG1" s="0"/>
      <c r="VBH1" s="0"/>
      <c r="VBI1" s="0"/>
      <c r="VBJ1" s="0"/>
      <c r="VBK1" s="0"/>
      <c r="VBL1" s="0"/>
      <c r="VBM1" s="0"/>
      <c r="VBN1" s="0"/>
      <c r="VBO1" s="0"/>
      <c r="VBP1" s="0"/>
      <c r="VBQ1" s="0"/>
      <c r="VBR1" s="0"/>
      <c r="VBS1" s="0"/>
      <c r="VBT1" s="0"/>
      <c r="VBU1" s="0"/>
      <c r="VBV1" s="0"/>
      <c r="VBW1" s="0"/>
      <c r="VBX1" s="0"/>
      <c r="VBY1" s="0"/>
      <c r="VBZ1" s="0"/>
      <c r="VCA1" s="0"/>
      <c r="VCB1" s="0"/>
      <c r="VCC1" s="0"/>
      <c r="VCD1" s="0"/>
      <c r="VCE1" s="0"/>
      <c r="VCF1" s="0"/>
      <c r="VCG1" s="0"/>
      <c r="VCH1" s="0"/>
      <c r="VCI1" s="0"/>
      <c r="VCJ1" s="0"/>
      <c r="VCK1" s="0"/>
      <c r="VCL1" s="0"/>
      <c r="VCM1" s="0"/>
      <c r="VCN1" s="0"/>
      <c r="VCO1" s="0"/>
      <c r="VCP1" s="0"/>
      <c r="VCQ1" s="0"/>
      <c r="VCR1" s="0"/>
      <c r="VCS1" s="0"/>
      <c r="VCT1" s="0"/>
      <c r="VCU1" s="0"/>
      <c r="VCV1" s="0"/>
      <c r="VCW1" s="0"/>
      <c r="VCX1" s="0"/>
      <c r="VCY1" s="0"/>
      <c r="VCZ1" s="0"/>
      <c r="VDA1" s="0"/>
      <c r="VDB1" s="0"/>
      <c r="VDC1" s="0"/>
      <c r="VDD1" s="0"/>
      <c r="VDE1" s="0"/>
      <c r="VDF1" s="0"/>
      <c r="VDG1" s="0"/>
      <c r="VDH1" s="0"/>
      <c r="VDI1" s="0"/>
      <c r="VDJ1" s="0"/>
      <c r="VDK1" s="0"/>
      <c r="VDL1" s="0"/>
      <c r="VDM1" s="0"/>
      <c r="VDN1" s="0"/>
      <c r="VDO1" s="0"/>
      <c r="VDP1" s="0"/>
      <c r="VDQ1" s="0"/>
      <c r="VDR1" s="0"/>
      <c r="VDS1" s="0"/>
      <c r="VDT1" s="0"/>
      <c r="VDU1" s="0"/>
      <c r="VDV1" s="0"/>
      <c r="VDW1" s="0"/>
      <c r="VDX1" s="0"/>
      <c r="VDY1" s="0"/>
      <c r="VDZ1" s="0"/>
      <c r="VEA1" s="0"/>
      <c r="VEB1" s="0"/>
      <c r="VEC1" s="0"/>
      <c r="VED1" s="0"/>
      <c r="VEE1" s="0"/>
      <c r="VEF1" s="0"/>
      <c r="VEG1" s="0"/>
      <c r="VEH1" s="0"/>
      <c r="VEI1" s="0"/>
      <c r="VEJ1" s="0"/>
      <c r="VEK1" s="0"/>
      <c r="VEL1" s="0"/>
      <c r="VEM1" s="0"/>
      <c r="VEN1" s="0"/>
      <c r="VEO1" s="0"/>
      <c r="VEP1" s="0"/>
      <c r="VEQ1" s="0"/>
      <c r="VER1" s="0"/>
      <c r="VES1" s="0"/>
      <c r="VET1" s="0"/>
      <c r="VEU1" s="0"/>
      <c r="VEV1" s="0"/>
      <c r="VEW1" s="0"/>
      <c r="VEX1" s="0"/>
      <c r="VEY1" s="0"/>
      <c r="VEZ1" s="0"/>
      <c r="VFA1" s="0"/>
      <c r="VFB1" s="0"/>
      <c r="VFC1" s="0"/>
      <c r="VFD1" s="0"/>
      <c r="VFE1" s="0"/>
      <c r="VFF1" s="0"/>
      <c r="VFG1" s="0"/>
      <c r="VFH1" s="0"/>
      <c r="VFI1" s="0"/>
      <c r="VFJ1" s="0"/>
      <c r="VFK1" s="0"/>
      <c r="VFL1" s="0"/>
      <c r="VFM1" s="0"/>
      <c r="VFN1" s="0"/>
      <c r="VFO1" s="0"/>
      <c r="VFP1" s="0"/>
      <c r="VFQ1" s="0"/>
      <c r="VFR1" s="0"/>
      <c r="VFS1" s="0"/>
      <c r="VFT1" s="0"/>
      <c r="VFU1" s="0"/>
      <c r="VFV1" s="0"/>
      <c r="VFW1" s="0"/>
      <c r="VFX1" s="0"/>
      <c r="VFY1" s="0"/>
      <c r="VFZ1" s="0"/>
      <c r="VGA1" s="0"/>
      <c r="VGB1" s="0"/>
      <c r="VGC1" s="0"/>
      <c r="VGD1" s="0"/>
      <c r="VGE1" s="0"/>
      <c r="VGF1" s="0"/>
      <c r="VGG1" s="0"/>
      <c r="VGH1" s="0"/>
      <c r="VGI1" s="0"/>
      <c r="VGJ1" s="0"/>
      <c r="VGK1" s="0"/>
      <c r="VGL1" s="0"/>
      <c r="VGM1" s="0"/>
      <c r="VGN1" s="0"/>
      <c r="VGO1" s="0"/>
      <c r="VGP1" s="0"/>
      <c r="VGQ1" s="0"/>
      <c r="VGR1" s="0"/>
      <c r="VGS1" s="0"/>
      <c r="VGT1" s="0"/>
      <c r="VGU1" s="0"/>
      <c r="VGV1" s="0"/>
      <c r="VGW1" s="0"/>
      <c r="VGX1" s="0"/>
      <c r="VGY1" s="0"/>
      <c r="VGZ1" s="0"/>
      <c r="VHA1" s="0"/>
      <c r="VHB1" s="0"/>
      <c r="VHC1" s="0"/>
      <c r="VHD1" s="0"/>
      <c r="VHE1" s="0"/>
      <c r="VHF1" s="0"/>
      <c r="VHG1" s="0"/>
      <c r="VHH1" s="0"/>
      <c r="VHI1" s="0"/>
      <c r="VHJ1" s="0"/>
      <c r="VHK1" s="0"/>
      <c r="VHL1" s="0"/>
      <c r="VHM1" s="0"/>
      <c r="VHN1" s="0"/>
      <c r="VHO1" s="0"/>
      <c r="VHP1" s="0"/>
      <c r="VHQ1" s="0"/>
      <c r="VHR1" s="0"/>
      <c r="VHS1" s="0"/>
      <c r="VHT1" s="0"/>
      <c r="VHU1" s="0"/>
      <c r="VHV1" s="0"/>
      <c r="VHW1" s="0"/>
      <c r="VHX1" s="0"/>
      <c r="VHY1" s="0"/>
      <c r="VHZ1" s="0"/>
      <c r="VIA1" s="0"/>
      <c r="VIB1" s="0"/>
      <c r="VIC1" s="0"/>
      <c r="VID1" s="0"/>
      <c r="VIE1" s="0"/>
      <c r="VIF1" s="0"/>
      <c r="VIG1" s="0"/>
      <c r="VIH1" s="0"/>
      <c r="VII1" s="0"/>
      <c r="VIJ1" s="0"/>
      <c r="VIK1" s="0"/>
      <c r="VIL1" s="0"/>
      <c r="VIM1" s="0"/>
      <c r="VIN1" s="0"/>
      <c r="VIO1" s="0"/>
      <c r="VIP1" s="0"/>
      <c r="VIQ1" s="0"/>
      <c r="VIR1" s="0"/>
      <c r="VIS1" s="0"/>
      <c r="VIT1" s="0"/>
      <c r="VIU1" s="0"/>
      <c r="VIV1" s="0"/>
      <c r="VIW1" s="0"/>
      <c r="VIX1" s="0"/>
      <c r="VIY1" s="0"/>
      <c r="VIZ1" s="0"/>
      <c r="VJA1" s="0"/>
      <c r="VJB1" s="0"/>
      <c r="VJC1" s="0"/>
      <c r="VJD1" s="0"/>
      <c r="VJE1" s="0"/>
      <c r="VJF1" s="0"/>
      <c r="VJG1" s="0"/>
      <c r="VJH1" s="0"/>
      <c r="VJI1" s="0"/>
      <c r="VJJ1" s="0"/>
      <c r="VJK1" s="0"/>
      <c r="VJL1" s="0"/>
      <c r="VJM1" s="0"/>
      <c r="VJN1" s="0"/>
      <c r="VJO1" s="0"/>
      <c r="VJP1" s="0"/>
      <c r="VJQ1" s="0"/>
      <c r="VJR1" s="0"/>
      <c r="VJS1" s="0"/>
      <c r="VJT1" s="0"/>
      <c r="VJU1" s="0"/>
      <c r="VJV1" s="0"/>
      <c r="VJW1" s="0"/>
      <c r="VJX1" s="0"/>
      <c r="VJY1" s="0"/>
      <c r="VJZ1" s="0"/>
      <c r="VKA1" s="0"/>
      <c r="VKB1" s="0"/>
      <c r="VKC1" s="0"/>
      <c r="VKD1" s="0"/>
      <c r="VKE1" s="0"/>
      <c r="VKF1" s="0"/>
      <c r="VKG1" s="0"/>
      <c r="VKH1" s="0"/>
      <c r="VKI1" s="0"/>
      <c r="VKJ1" s="0"/>
      <c r="VKK1" s="0"/>
      <c r="VKL1" s="0"/>
      <c r="VKM1" s="0"/>
      <c r="VKN1" s="0"/>
      <c r="VKO1" s="0"/>
      <c r="VKP1" s="0"/>
      <c r="VKQ1" s="0"/>
      <c r="VKR1" s="0"/>
      <c r="VKS1" s="0"/>
      <c r="VKT1" s="0"/>
      <c r="VKU1" s="0"/>
      <c r="VKV1" s="0"/>
      <c r="VKW1" s="0"/>
      <c r="VKX1" s="0"/>
      <c r="VKY1" s="0"/>
      <c r="VKZ1" s="0"/>
      <c r="VLA1" s="0"/>
      <c r="VLB1" s="0"/>
      <c r="VLC1" s="0"/>
      <c r="VLD1" s="0"/>
      <c r="VLE1" s="0"/>
      <c r="VLF1" s="0"/>
      <c r="VLG1" s="0"/>
      <c r="VLH1" s="0"/>
      <c r="VLI1" s="0"/>
      <c r="VLJ1" s="0"/>
      <c r="VLK1" s="0"/>
      <c r="VLL1" s="0"/>
      <c r="VLM1" s="0"/>
      <c r="VLN1" s="0"/>
      <c r="VLO1" s="0"/>
      <c r="VLP1" s="0"/>
      <c r="VLQ1" s="0"/>
      <c r="VLR1" s="0"/>
      <c r="VLS1" s="0"/>
      <c r="VLT1" s="0"/>
      <c r="VLU1" s="0"/>
      <c r="VLV1" s="0"/>
      <c r="VLW1" s="0"/>
      <c r="VLX1" s="0"/>
      <c r="VLY1" s="0"/>
      <c r="VLZ1" s="0"/>
      <c r="VMA1" s="0"/>
      <c r="VMB1" s="0"/>
      <c r="VMC1" s="0"/>
      <c r="VMD1" s="0"/>
      <c r="VME1" s="0"/>
      <c r="VMF1" s="0"/>
      <c r="VMG1" s="0"/>
      <c r="VMH1" s="0"/>
      <c r="VMI1" s="0"/>
      <c r="VMJ1" s="0"/>
      <c r="VMK1" s="0"/>
      <c r="VML1" s="0"/>
      <c r="VMM1" s="0"/>
      <c r="VMN1" s="0"/>
      <c r="VMO1" s="0"/>
      <c r="VMP1" s="0"/>
      <c r="VMQ1" s="0"/>
      <c r="VMR1" s="0"/>
      <c r="VMS1" s="0"/>
      <c r="VMT1" s="0"/>
      <c r="VMU1" s="0"/>
      <c r="VMV1" s="0"/>
      <c r="VMW1" s="0"/>
      <c r="VMX1" s="0"/>
      <c r="VMY1" s="0"/>
      <c r="VMZ1" s="0"/>
      <c r="VNA1" s="0"/>
      <c r="VNB1" s="0"/>
      <c r="VNC1" s="0"/>
      <c r="VND1" s="0"/>
      <c r="VNE1" s="0"/>
      <c r="VNF1" s="0"/>
      <c r="VNG1" s="0"/>
      <c r="VNH1" s="0"/>
      <c r="VNI1" s="0"/>
      <c r="VNJ1" s="0"/>
      <c r="VNK1" s="0"/>
      <c r="VNL1" s="0"/>
      <c r="VNM1" s="0"/>
      <c r="VNN1" s="0"/>
      <c r="VNO1" s="0"/>
      <c r="VNP1" s="0"/>
      <c r="VNQ1" s="0"/>
      <c r="VNR1" s="0"/>
      <c r="VNS1" s="0"/>
      <c r="VNT1" s="0"/>
      <c r="VNU1" s="0"/>
      <c r="VNV1" s="0"/>
      <c r="VNW1" s="0"/>
      <c r="VNX1" s="0"/>
      <c r="VNY1" s="0"/>
      <c r="VNZ1" s="0"/>
      <c r="VOA1" s="0"/>
      <c r="VOB1" s="0"/>
      <c r="VOC1" s="0"/>
      <c r="VOD1" s="0"/>
      <c r="VOE1" s="0"/>
      <c r="VOF1" s="0"/>
      <c r="VOG1" s="0"/>
      <c r="VOH1" s="0"/>
      <c r="VOI1" s="0"/>
      <c r="VOJ1" s="0"/>
      <c r="VOK1" s="0"/>
      <c r="VOL1" s="0"/>
      <c r="VOM1" s="0"/>
      <c r="VON1" s="0"/>
      <c r="VOO1" s="0"/>
      <c r="VOP1" s="0"/>
      <c r="VOQ1" s="0"/>
      <c r="VOR1" s="0"/>
      <c r="VOS1" s="0"/>
      <c r="VOT1" s="0"/>
      <c r="VOU1" s="0"/>
      <c r="VOV1" s="0"/>
      <c r="VOW1" s="0"/>
      <c r="VOX1" s="0"/>
      <c r="VOY1" s="0"/>
      <c r="VOZ1" s="0"/>
      <c r="VPA1" s="0"/>
      <c r="VPB1" s="0"/>
      <c r="VPC1" s="0"/>
      <c r="VPD1" s="0"/>
      <c r="VPE1" s="0"/>
      <c r="VPF1" s="0"/>
      <c r="VPG1" s="0"/>
      <c r="VPH1" s="0"/>
      <c r="VPI1" s="0"/>
      <c r="VPJ1" s="0"/>
      <c r="VPK1" s="0"/>
      <c r="VPL1" s="0"/>
      <c r="VPM1" s="0"/>
      <c r="VPN1" s="0"/>
      <c r="VPO1" s="0"/>
      <c r="VPP1" s="0"/>
      <c r="VPQ1" s="0"/>
      <c r="VPR1" s="0"/>
      <c r="VPS1" s="0"/>
      <c r="VPT1" s="0"/>
      <c r="VPU1" s="0"/>
      <c r="VPV1" s="0"/>
      <c r="VPW1" s="0"/>
      <c r="VPX1" s="0"/>
      <c r="VPY1" s="0"/>
      <c r="VPZ1" s="0"/>
      <c r="VQA1" s="0"/>
      <c r="VQB1" s="0"/>
      <c r="VQC1" s="0"/>
      <c r="VQD1" s="0"/>
      <c r="VQE1" s="0"/>
      <c r="VQF1" s="0"/>
      <c r="VQG1" s="0"/>
      <c r="VQH1" s="0"/>
      <c r="VQI1" s="0"/>
      <c r="VQJ1" s="0"/>
      <c r="VQK1" s="0"/>
      <c r="VQL1" s="0"/>
      <c r="VQM1" s="0"/>
      <c r="VQN1" s="0"/>
      <c r="VQO1" s="0"/>
      <c r="VQP1" s="0"/>
      <c r="VQQ1" s="0"/>
      <c r="VQR1" s="0"/>
      <c r="VQS1" s="0"/>
      <c r="VQT1" s="0"/>
      <c r="VQU1" s="0"/>
      <c r="VQV1" s="0"/>
      <c r="VQW1" s="0"/>
      <c r="VQX1" s="0"/>
      <c r="VQY1" s="0"/>
      <c r="VQZ1" s="0"/>
      <c r="VRA1" s="0"/>
      <c r="VRB1" s="0"/>
      <c r="VRC1" s="0"/>
      <c r="VRD1" s="0"/>
      <c r="VRE1" s="0"/>
      <c r="VRF1" s="0"/>
      <c r="VRG1" s="0"/>
      <c r="VRH1" s="0"/>
      <c r="VRI1" s="0"/>
      <c r="VRJ1" s="0"/>
      <c r="VRK1" s="0"/>
      <c r="VRL1" s="0"/>
      <c r="VRM1" s="0"/>
      <c r="VRN1" s="0"/>
      <c r="VRO1" s="0"/>
      <c r="VRP1" s="0"/>
      <c r="VRQ1" s="0"/>
      <c r="VRR1" s="0"/>
      <c r="VRS1" s="0"/>
      <c r="VRT1" s="0"/>
      <c r="VRU1" s="0"/>
      <c r="VRV1" s="0"/>
      <c r="VRW1" s="0"/>
      <c r="VRX1" s="0"/>
      <c r="VRY1" s="0"/>
      <c r="VRZ1" s="0"/>
      <c r="VSA1" s="0"/>
      <c r="VSB1" s="0"/>
      <c r="VSC1" s="0"/>
      <c r="VSD1" s="0"/>
      <c r="VSE1" s="0"/>
      <c r="VSF1" s="0"/>
      <c r="VSG1" s="0"/>
      <c r="VSH1" s="0"/>
      <c r="VSI1" s="0"/>
      <c r="VSJ1" s="0"/>
      <c r="VSK1" s="0"/>
      <c r="VSL1" s="0"/>
      <c r="VSM1" s="0"/>
      <c r="VSN1" s="0"/>
      <c r="VSO1" s="0"/>
      <c r="VSP1" s="0"/>
      <c r="VSQ1" s="0"/>
      <c r="VSR1" s="0"/>
      <c r="VSS1" s="0"/>
      <c r="VST1" s="0"/>
      <c r="VSU1" s="0"/>
      <c r="VSV1" s="0"/>
      <c r="VSW1" s="0"/>
      <c r="VSX1" s="0"/>
      <c r="VSY1" s="0"/>
      <c r="VSZ1" s="0"/>
      <c r="VTA1" s="0"/>
      <c r="VTB1" s="0"/>
      <c r="VTC1" s="0"/>
      <c r="VTD1" s="0"/>
      <c r="VTE1" s="0"/>
      <c r="VTF1" s="0"/>
      <c r="VTG1" s="0"/>
      <c r="VTH1" s="0"/>
      <c r="VTI1" s="0"/>
      <c r="VTJ1" s="0"/>
      <c r="VTK1" s="0"/>
      <c r="VTL1" s="0"/>
      <c r="VTM1" s="0"/>
      <c r="VTN1" s="0"/>
      <c r="VTO1" s="0"/>
      <c r="VTP1" s="0"/>
      <c r="VTQ1" s="0"/>
      <c r="VTR1" s="0"/>
      <c r="VTS1" s="0"/>
      <c r="VTT1" s="0"/>
      <c r="VTU1" s="0"/>
      <c r="VTV1" s="0"/>
      <c r="VTW1" s="0"/>
      <c r="VTX1" s="0"/>
      <c r="VTY1" s="0"/>
      <c r="VTZ1" s="0"/>
      <c r="VUA1" s="0"/>
      <c r="VUB1" s="0"/>
      <c r="VUC1" s="0"/>
      <c r="VUD1" s="0"/>
      <c r="VUE1" s="0"/>
      <c r="VUF1" s="0"/>
      <c r="VUG1" s="0"/>
      <c r="VUH1" s="0"/>
      <c r="VUI1" s="0"/>
      <c r="VUJ1" s="0"/>
      <c r="VUK1" s="0"/>
      <c r="VUL1" s="0"/>
      <c r="VUM1" s="0"/>
      <c r="VUN1" s="0"/>
      <c r="VUO1" s="0"/>
      <c r="VUP1" s="0"/>
      <c r="VUQ1" s="0"/>
      <c r="VUR1" s="0"/>
      <c r="VUS1" s="0"/>
      <c r="VUT1" s="0"/>
      <c r="VUU1" s="0"/>
      <c r="VUV1" s="0"/>
      <c r="VUW1" s="0"/>
      <c r="VUX1" s="0"/>
      <c r="VUY1" s="0"/>
      <c r="VUZ1" s="0"/>
      <c r="VVA1" s="0"/>
      <c r="VVB1" s="0"/>
      <c r="VVC1" s="0"/>
      <c r="VVD1" s="0"/>
      <c r="VVE1" s="0"/>
      <c r="VVF1" s="0"/>
      <c r="VVG1" s="0"/>
      <c r="VVH1" s="0"/>
      <c r="VVI1" s="0"/>
      <c r="VVJ1" s="0"/>
      <c r="VVK1" s="0"/>
      <c r="VVL1" s="0"/>
      <c r="VVM1" s="0"/>
      <c r="VVN1" s="0"/>
      <c r="VVO1" s="0"/>
      <c r="VVP1" s="0"/>
      <c r="VVQ1" s="0"/>
      <c r="VVR1" s="0"/>
      <c r="VVS1" s="0"/>
      <c r="VVT1" s="0"/>
      <c r="VVU1" s="0"/>
      <c r="VVV1" s="0"/>
      <c r="VVW1" s="0"/>
      <c r="VVX1" s="0"/>
      <c r="VVY1" s="0"/>
      <c r="VVZ1" s="0"/>
      <c r="VWA1" s="0"/>
      <c r="VWB1" s="0"/>
      <c r="VWC1" s="0"/>
      <c r="VWD1" s="0"/>
      <c r="VWE1" s="0"/>
      <c r="VWF1" s="0"/>
      <c r="VWG1" s="0"/>
      <c r="VWH1" s="0"/>
      <c r="VWI1" s="0"/>
      <c r="VWJ1" s="0"/>
      <c r="VWK1" s="0"/>
      <c r="VWL1" s="0"/>
      <c r="VWM1" s="0"/>
      <c r="VWN1" s="0"/>
      <c r="VWO1" s="0"/>
      <c r="VWP1" s="0"/>
      <c r="VWQ1" s="0"/>
      <c r="VWR1" s="0"/>
      <c r="VWS1" s="0"/>
      <c r="VWT1" s="0"/>
      <c r="VWU1" s="0"/>
      <c r="VWV1" s="0"/>
      <c r="VWW1" s="0"/>
      <c r="VWX1" s="0"/>
      <c r="VWY1" s="0"/>
      <c r="VWZ1" s="0"/>
      <c r="VXA1" s="0"/>
      <c r="VXB1" s="0"/>
      <c r="VXC1" s="0"/>
      <c r="VXD1" s="0"/>
      <c r="VXE1" s="0"/>
      <c r="VXF1" s="0"/>
      <c r="VXG1" s="0"/>
      <c r="VXH1" s="0"/>
      <c r="VXI1" s="0"/>
      <c r="VXJ1" s="0"/>
      <c r="VXK1" s="0"/>
      <c r="VXL1" s="0"/>
      <c r="VXM1" s="0"/>
      <c r="VXN1" s="0"/>
      <c r="VXO1" s="0"/>
      <c r="VXP1" s="0"/>
      <c r="VXQ1" s="0"/>
      <c r="VXR1" s="0"/>
      <c r="VXS1" s="0"/>
      <c r="VXT1" s="0"/>
      <c r="VXU1" s="0"/>
      <c r="VXV1" s="0"/>
      <c r="VXW1" s="0"/>
      <c r="VXX1" s="0"/>
      <c r="VXY1" s="0"/>
      <c r="VXZ1" s="0"/>
      <c r="VYA1" s="0"/>
      <c r="VYB1" s="0"/>
      <c r="VYC1" s="0"/>
      <c r="VYD1" s="0"/>
      <c r="VYE1" s="0"/>
      <c r="VYF1" s="0"/>
      <c r="VYG1" s="0"/>
      <c r="VYH1" s="0"/>
      <c r="VYI1" s="0"/>
      <c r="VYJ1" s="0"/>
      <c r="VYK1" s="0"/>
      <c r="VYL1" s="0"/>
      <c r="VYM1" s="0"/>
      <c r="VYN1" s="0"/>
      <c r="VYO1" s="0"/>
      <c r="VYP1" s="0"/>
      <c r="VYQ1" s="0"/>
      <c r="VYR1" s="0"/>
      <c r="VYS1" s="0"/>
      <c r="VYT1" s="0"/>
      <c r="VYU1" s="0"/>
      <c r="VYV1" s="0"/>
      <c r="VYW1" s="0"/>
      <c r="VYX1" s="0"/>
      <c r="VYY1" s="0"/>
      <c r="VYZ1" s="0"/>
      <c r="VZA1" s="0"/>
      <c r="VZB1" s="0"/>
      <c r="VZC1" s="0"/>
      <c r="VZD1" s="0"/>
      <c r="VZE1" s="0"/>
      <c r="VZF1" s="0"/>
      <c r="VZG1" s="0"/>
      <c r="VZH1" s="0"/>
      <c r="VZI1" s="0"/>
      <c r="VZJ1" s="0"/>
      <c r="VZK1" s="0"/>
      <c r="VZL1" s="0"/>
      <c r="VZM1" s="0"/>
      <c r="VZN1" s="0"/>
      <c r="VZO1" s="0"/>
      <c r="VZP1" s="0"/>
      <c r="VZQ1" s="0"/>
      <c r="VZR1" s="0"/>
      <c r="VZS1" s="0"/>
      <c r="VZT1" s="0"/>
      <c r="VZU1" s="0"/>
      <c r="VZV1" s="0"/>
      <c r="VZW1" s="0"/>
      <c r="VZX1" s="0"/>
      <c r="VZY1" s="0"/>
      <c r="VZZ1" s="0"/>
      <c r="WAA1" s="0"/>
      <c r="WAB1" s="0"/>
      <c r="WAC1" s="0"/>
      <c r="WAD1" s="0"/>
      <c r="WAE1" s="0"/>
      <c r="WAF1" s="0"/>
      <c r="WAG1" s="0"/>
      <c r="WAH1" s="0"/>
      <c r="WAI1" s="0"/>
      <c r="WAJ1" s="0"/>
      <c r="WAK1" s="0"/>
      <c r="WAL1" s="0"/>
      <c r="WAM1" s="0"/>
      <c r="WAN1" s="0"/>
      <c r="WAO1" s="0"/>
      <c r="WAP1" s="0"/>
      <c r="WAQ1" s="0"/>
      <c r="WAR1" s="0"/>
      <c r="WAS1" s="0"/>
      <c r="WAT1" s="0"/>
      <c r="WAU1" s="0"/>
      <c r="WAV1" s="0"/>
      <c r="WAW1" s="0"/>
      <c r="WAX1" s="0"/>
      <c r="WAY1" s="0"/>
      <c r="WAZ1" s="0"/>
      <c r="WBA1" s="0"/>
      <c r="WBB1" s="0"/>
      <c r="WBC1" s="0"/>
      <c r="WBD1" s="0"/>
      <c r="WBE1" s="0"/>
      <c r="WBF1" s="0"/>
      <c r="WBG1" s="0"/>
      <c r="WBH1" s="0"/>
      <c r="WBI1" s="0"/>
      <c r="WBJ1" s="0"/>
      <c r="WBK1" s="0"/>
      <c r="WBL1" s="0"/>
      <c r="WBM1" s="0"/>
      <c r="WBN1" s="0"/>
      <c r="WBO1" s="0"/>
      <c r="WBP1" s="0"/>
      <c r="WBQ1" s="0"/>
      <c r="WBR1" s="0"/>
      <c r="WBS1" s="0"/>
      <c r="WBT1" s="0"/>
      <c r="WBU1" s="0"/>
      <c r="WBV1" s="0"/>
      <c r="WBW1" s="0"/>
      <c r="WBX1" s="0"/>
      <c r="WBY1" s="0"/>
      <c r="WBZ1" s="0"/>
      <c r="WCA1" s="0"/>
      <c r="WCB1" s="0"/>
      <c r="WCC1" s="0"/>
      <c r="WCD1" s="0"/>
      <c r="WCE1" s="0"/>
      <c r="WCF1" s="0"/>
      <c r="WCG1" s="0"/>
      <c r="WCH1" s="0"/>
      <c r="WCI1" s="0"/>
      <c r="WCJ1" s="0"/>
      <c r="WCK1" s="0"/>
      <c r="WCL1" s="0"/>
      <c r="WCM1" s="0"/>
      <c r="WCN1" s="0"/>
      <c r="WCO1" s="0"/>
      <c r="WCP1" s="0"/>
      <c r="WCQ1" s="0"/>
      <c r="WCR1" s="0"/>
      <c r="WCS1" s="0"/>
      <c r="WCT1" s="0"/>
      <c r="WCU1" s="0"/>
      <c r="WCV1" s="0"/>
      <c r="WCW1" s="0"/>
      <c r="WCX1" s="0"/>
      <c r="WCY1" s="0"/>
      <c r="WCZ1" s="0"/>
      <c r="WDA1" s="0"/>
      <c r="WDB1" s="0"/>
      <c r="WDC1" s="0"/>
      <c r="WDD1" s="0"/>
      <c r="WDE1" s="0"/>
      <c r="WDF1" s="0"/>
      <c r="WDG1" s="0"/>
      <c r="WDH1" s="0"/>
      <c r="WDI1" s="0"/>
      <c r="WDJ1" s="0"/>
      <c r="WDK1" s="0"/>
      <c r="WDL1" s="0"/>
      <c r="WDM1" s="0"/>
      <c r="WDN1" s="0"/>
      <c r="WDO1" s="0"/>
      <c r="WDP1" s="0"/>
      <c r="WDQ1" s="0"/>
      <c r="WDR1" s="0"/>
      <c r="WDS1" s="0"/>
      <c r="WDT1" s="0"/>
      <c r="WDU1" s="0"/>
      <c r="WDV1" s="0"/>
      <c r="WDW1" s="0"/>
      <c r="WDX1" s="0"/>
      <c r="WDY1" s="0"/>
      <c r="WDZ1" s="0"/>
      <c r="WEA1" s="0"/>
      <c r="WEB1" s="0"/>
      <c r="WEC1" s="0"/>
      <c r="WED1" s="0"/>
      <c r="WEE1" s="0"/>
      <c r="WEF1" s="0"/>
      <c r="WEG1" s="0"/>
      <c r="WEH1" s="0"/>
      <c r="WEI1" s="0"/>
      <c r="WEJ1" s="0"/>
      <c r="WEK1" s="0"/>
      <c r="WEL1" s="0"/>
      <c r="WEM1" s="0"/>
      <c r="WEN1" s="0"/>
      <c r="WEO1" s="0"/>
      <c r="WEP1" s="0"/>
      <c r="WEQ1" s="0"/>
      <c r="WER1" s="0"/>
      <c r="WES1" s="0"/>
      <c r="WET1" s="0"/>
      <c r="WEU1" s="0"/>
      <c r="WEV1" s="0"/>
      <c r="WEW1" s="0"/>
      <c r="WEX1" s="0"/>
      <c r="WEY1" s="0"/>
      <c r="WEZ1" s="0"/>
      <c r="WFA1" s="0"/>
      <c r="WFB1" s="0"/>
      <c r="WFC1" s="0"/>
      <c r="WFD1" s="0"/>
      <c r="WFE1" s="0"/>
      <c r="WFF1" s="0"/>
      <c r="WFG1" s="0"/>
      <c r="WFH1" s="0"/>
      <c r="WFI1" s="0"/>
      <c r="WFJ1" s="0"/>
      <c r="WFK1" s="0"/>
      <c r="WFL1" s="0"/>
      <c r="WFM1" s="0"/>
      <c r="WFN1" s="0"/>
      <c r="WFO1" s="0"/>
      <c r="WFP1" s="0"/>
      <c r="WFQ1" s="0"/>
      <c r="WFR1" s="0"/>
      <c r="WFS1" s="0"/>
      <c r="WFT1" s="0"/>
      <c r="WFU1" s="0"/>
      <c r="WFV1" s="0"/>
      <c r="WFW1" s="0"/>
      <c r="WFX1" s="0"/>
      <c r="WFY1" s="0"/>
      <c r="WFZ1" s="0"/>
      <c r="WGA1" s="0"/>
      <c r="WGB1" s="0"/>
      <c r="WGC1" s="0"/>
      <c r="WGD1" s="0"/>
      <c r="WGE1" s="0"/>
      <c r="WGF1" s="0"/>
      <c r="WGG1" s="0"/>
      <c r="WGH1" s="0"/>
      <c r="WGI1" s="0"/>
      <c r="WGJ1" s="0"/>
      <c r="WGK1" s="0"/>
      <c r="WGL1" s="0"/>
      <c r="WGM1" s="0"/>
      <c r="WGN1" s="0"/>
      <c r="WGO1" s="0"/>
      <c r="WGP1" s="0"/>
      <c r="WGQ1" s="0"/>
      <c r="WGR1" s="0"/>
      <c r="WGS1" s="0"/>
      <c r="WGT1" s="0"/>
      <c r="WGU1" s="0"/>
      <c r="WGV1" s="0"/>
      <c r="WGW1" s="0"/>
      <c r="WGX1" s="0"/>
      <c r="WGY1" s="0"/>
      <c r="WGZ1" s="0"/>
      <c r="WHA1" s="0"/>
      <c r="WHB1" s="0"/>
      <c r="WHC1" s="0"/>
      <c r="WHD1" s="0"/>
      <c r="WHE1" s="0"/>
      <c r="WHF1" s="0"/>
      <c r="WHG1" s="0"/>
      <c r="WHH1" s="0"/>
      <c r="WHI1" s="0"/>
      <c r="WHJ1" s="0"/>
      <c r="WHK1" s="0"/>
      <c r="WHL1" s="0"/>
      <c r="WHM1" s="0"/>
      <c r="WHN1" s="0"/>
      <c r="WHO1" s="0"/>
      <c r="WHP1" s="0"/>
      <c r="WHQ1" s="0"/>
      <c r="WHR1" s="0"/>
      <c r="WHS1" s="0"/>
      <c r="WHT1" s="0"/>
      <c r="WHU1" s="0"/>
      <c r="WHV1" s="0"/>
      <c r="WHW1" s="0"/>
      <c r="WHX1" s="0"/>
      <c r="WHY1" s="0"/>
      <c r="WHZ1" s="0"/>
      <c r="WIA1" s="0"/>
      <c r="WIB1" s="0"/>
      <c r="WIC1" s="0"/>
      <c r="WID1" s="0"/>
      <c r="WIE1" s="0"/>
      <c r="WIF1" s="0"/>
      <c r="WIG1" s="0"/>
      <c r="WIH1" s="0"/>
      <c r="WII1" s="0"/>
      <c r="WIJ1" s="0"/>
      <c r="WIK1" s="0"/>
      <c r="WIL1" s="0"/>
      <c r="WIM1" s="0"/>
      <c r="WIN1" s="0"/>
      <c r="WIO1" s="0"/>
      <c r="WIP1" s="0"/>
      <c r="WIQ1" s="0"/>
      <c r="WIR1" s="0"/>
      <c r="WIS1" s="0"/>
      <c r="WIT1" s="0"/>
      <c r="WIU1" s="0"/>
      <c r="WIV1" s="0"/>
      <c r="WIW1" s="0"/>
      <c r="WIX1" s="0"/>
      <c r="WIY1" s="0"/>
      <c r="WIZ1" s="0"/>
      <c r="WJA1" s="0"/>
      <c r="WJB1" s="0"/>
      <c r="WJC1" s="0"/>
      <c r="WJD1" s="0"/>
      <c r="WJE1" s="0"/>
      <c r="WJF1" s="0"/>
      <c r="WJG1" s="0"/>
      <c r="WJH1" s="0"/>
      <c r="WJI1" s="0"/>
      <c r="WJJ1" s="0"/>
      <c r="WJK1" s="0"/>
      <c r="WJL1" s="0"/>
      <c r="WJM1" s="0"/>
      <c r="WJN1" s="0"/>
      <c r="WJO1" s="0"/>
      <c r="WJP1" s="0"/>
      <c r="WJQ1" s="0"/>
      <c r="WJR1" s="0"/>
      <c r="WJS1" s="0"/>
      <c r="WJT1" s="0"/>
      <c r="WJU1" s="0"/>
      <c r="WJV1" s="0"/>
      <c r="WJW1" s="0"/>
      <c r="WJX1" s="0"/>
      <c r="WJY1" s="0"/>
      <c r="WJZ1" s="0"/>
      <c r="WKA1" s="0"/>
      <c r="WKB1" s="0"/>
      <c r="WKC1" s="0"/>
      <c r="WKD1" s="0"/>
      <c r="WKE1" s="0"/>
      <c r="WKF1" s="0"/>
      <c r="WKG1" s="0"/>
      <c r="WKH1" s="0"/>
      <c r="WKI1" s="0"/>
      <c r="WKJ1" s="0"/>
      <c r="WKK1" s="0"/>
      <c r="WKL1" s="0"/>
      <c r="WKM1" s="0"/>
      <c r="WKN1" s="0"/>
      <c r="WKO1" s="0"/>
      <c r="WKP1" s="0"/>
      <c r="WKQ1" s="0"/>
      <c r="WKR1" s="0"/>
      <c r="WKS1" s="0"/>
      <c r="WKT1" s="0"/>
      <c r="WKU1" s="0"/>
      <c r="WKV1" s="0"/>
      <c r="WKW1" s="0"/>
      <c r="WKX1" s="0"/>
      <c r="WKY1" s="0"/>
      <c r="WKZ1" s="0"/>
      <c r="WLA1" s="0"/>
      <c r="WLB1" s="0"/>
      <c r="WLC1" s="0"/>
      <c r="WLD1" s="0"/>
      <c r="WLE1" s="0"/>
      <c r="WLF1" s="0"/>
      <c r="WLG1" s="0"/>
      <c r="WLH1" s="0"/>
      <c r="WLI1" s="0"/>
      <c r="WLJ1" s="0"/>
      <c r="WLK1" s="0"/>
      <c r="WLL1" s="0"/>
      <c r="WLM1" s="0"/>
      <c r="WLN1" s="0"/>
      <c r="WLO1" s="0"/>
      <c r="WLP1" s="0"/>
      <c r="WLQ1" s="0"/>
      <c r="WLR1" s="0"/>
      <c r="WLS1" s="0"/>
      <c r="WLT1" s="0"/>
      <c r="WLU1" s="0"/>
      <c r="WLV1" s="0"/>
      <c r="WLW1" s="0"/>
      <c r="WLX1" s="0"/>
      <c r="WLY1" s="0"/>
      <c r="WLZ1" s="0"/>
      <c r="WMA1" s="0"/>
      <c r="WMB1" s="0"/>
      <c r="WMC1" s="0"/>
      <c r="WMD1" s="0"/>
      <c r="WME1" s="0"/>
      <c r="WMF1" s="0"/>
      <c r="WMG1" s="0"/>
      <c r="WMH1" s="0"/>
      <c r="WMI1" s="0"/>
      <c r="WMJ1" s="0"/>
      <c r="WMK1" s="0"/>
      <c r="WML1" s="0"/>
      <c r="WMM1" s="0"/>
      <c r="WMN1" s="0"/>
      <c r="WMO1" s="0"/>
      <c r="WMP1" s="0"/>
      <c r="WMQ1" s="0"/>
      <c r="WMR1" s="0"/>
      <c r="WMS1" s="0"/>
      <c r="WMT1" s="0"/>
      <c r="WMU1" s="0"/>
      <c r="WMV1" s="0"/>
      <c r="WMW1" s="0"/>
      <c r="WMX1" s="0"/>
      <c r="WMY1" s="0"/>
      <c r="WMZ1" s="0"/>
      <c r="WNA1" s="0"/>
      <c r="WNB1" s="0"/>
      <c r="WNC1" s="0"/>
      <c r="WND1" s="0"/>
      <c r="WNE1" s="0"/>
      <c r="WNF1" s="0"/>
      <c r="WNG1" s="0"/>
      <c r="WNH1" s="0"/>
      <c r="WNI1" s="0"/>
      <c r="WNJ1" s="0"/>
      <c r="WNK1" s="0"/>
      <c r="WNL1" s="0"/>
      <c r="WNM1" s="0"/>
      <c r="WNN1" s="0"/>
      <c r="WNO1" s="0"/>
      <c r="WNP1" s="0"/>
      <c r="WNQ1" s="0"/>
      <c r="WNR1" s="0"/>
      <c r="WNS1" s="0"/>
      <c r="WNT1" s="0"/>
      <c r="WNU1" s="0"/>
      <c r="WNV1" s="0"/>
      <c r="WNW1" s="0"/>
      <c r="WNX1" s="0"/>
      <c r="WNY1" s="0"/>
      <c r="WNZ1" s="0"/>
      <c r="WOA1" s="0"/>
      <c r="WOB1" s="0"/>
      <c r="WOC1" s="0"/>
      <c r="WOD1" s="0"/>
      <c r="WOE1" s="0"/>
      <c r="WOF1" s="0"/>
      <c r="WOG1" s="0"/>
      <c r="WOH1" s="0"/>
      <c r="WOI1" s="0"/>
      <c r="WOJ1" s="0"/>
      <c r="WOK1" s="0"/>
      <c r="WOL1" s="0"/>
      <c r="WOM1" s="0"/>
      <c r="WON1" s="0"/>
      <c r="WOO1" s="0"/>
      <c r="WOP1" s="0"/>
      <c r="WOQ1" s="0"/>
      <c r="WOR1" s="0"/>
      <c r="WOS1" s="0"/>
      <c r="WOT1" s="0"/>
      <c r="WOU1" s="0"/>
      <c r="WOV1" s="0"/>
      <c r="WOW1" s="0"/>
      <c r="WOX1" s="0"/>
      <c r="WOY1" s="0"/>
      <c r="WOZ1" s="0"/>
      <c r="WPA1" s="0"/>
      <c r="WPB1" s="0"/>
      <c r="WPC1" s="0"/>
      <c r="WPD1" s="0"/>
      <c r="WPE1" s="0"/>
      <c r="WPF1" s="0"/>
      <c r="WPG1" s="0"/>
      <c r="WPH1" s="0"/>
      <c r="WPI1" s="0"/>
      <c r="WPJ1" s="0"/>
      <c r="WPK1" s="0"/>
      <c r="WPL1" s="0"/>
      <c r="WPM1" s="0"/>
      <c r="WPN1" s="0"/>
      <c r="WPO1" s="0"/>
      <c r="WPP1" s="0"/>
      <c r="WPQ1" s="0"/>
      <c r="WPR1" s="0"/>
      <c r="WPS1" s="0"/>
      <c r="WPT1" s="0"/>
      <c r="WPU1" s="0"/>
      <c r="WPV1" s="0"/>
      <c r="WPW1" s="0"/>
      <c r="WPX1" s="0"/>
      <c r="WPY1" s="0"/>
      <c r="WPZ1" s="0"/>
      <c r="WQA1" s="0"/>
      <c r="WQB1" s="0"/>
      <c r="WQC1" s="0"/>
      <c r="WQD1" s="0"/>
      <c r="WQE1" s="0"/>
      <c r="WQF1" s="0"/>
      <c r="WQG1" s="0"/>
      <c r="WQH1" s="0"/>
      <c r="WQI1" s="0"/>
      <c r="WQJ1" s="0"/>
      <c r="WQK1" s="0"/>
      <c r="WQL1" s="0"/>
      <c r="WQM1" s="0"/>
      <c r="WQN1" s="0"/>
      <c r="WQO1" s="0"/>
      <c r="WQP1" s="0"/>
      <c r="WQQ1" s="0"/>
      <c r="WQR1" s="0"/>
      <c r="WQS1" s="0"/>
      <c r="WQT1" s="0"/>
      <c r="WQU1" s="0"/>
      <c r="WQV1" s="0"/>
      <c r="WQW1" s="0"/>
      <c r="WQX1" s="0"/>
      <c r="WQY1" s="0"/>
      <c r="WQZ1" s="0"/>
      <c r="WRA1" s="0"/>
      <c r="WRB1" s="0"/>
      <c r="WRC1" s="0"/>
      <c r="WRD1" s="0"/>
      <c r="WRE1" s="0"/>
      <c r="WRF1" s="0"/>
      <c r="WRG1" s="0"/>
      <c r="WRH1" s="0"/>
      <c r="WRI1" s="0"/>
      <c r="WRJ1" s="0"/>
      <c r="WRK1" s="0"/>
      <c r="WRL1" s="0"/>
      <c r="WRM1" s="0"/>
      <c r="WRN1" s="0"/>
      <c r="WRO1" s="0"/>
      <c r="WRP1" s="0"/>
      <c r="WRQ1" s="0"/>
      <c r="WRR1" s="0"/>
      <c r="WRS1" s="0"/>
      <c r="WRT1" s="0"/>
      <c r="WRU1" s="0"/>
      <c r="WRV1" s="0"/>
      <c r="WRW1" s="0"/>
      <c r="WRX1" s="0"/>
      <c r="WRY1" s="0"/>
      <c r="WRZ1" s="0"/>
      <c r="WSA1" s="0"/>
      <c r="WSB1" s="0"/>
      <c r="WSC1" s="0"/>
      <c r="WSD1" s="0"/>
      <c r="WSE1" s="0"/>
      <c r="WSF1" s="0"/>
      <c r="WSG1" s="0"/>
      <c r="WSH1" s="0"/>
      <c r="WSI1" s="0"/>
      <c r="WSJ1" s="0"/>
      <c r="WSK1" s="0"/>
      <c r="WSL1" s="0"/>
      <c r="WSM1" s="0"/>
      <c r="WSN1" s="0"/>
      <c r="WSO1" s="0"/>
      <c r="WSP1" s="0"/>
      <c r="WSQ1" s="0"/>
      <c r="WSR1" s="0"/>
      <c r="WSS1" s="0"/>
      <c r="WST1" s="0"/>
      <c r="WSU1" s="0"/>
      <c r="WSV1" s="0"/>
      <c r="WSW1" s="0"/>
      <c r="WSX1" s="0"/>
      <c r="WSY1" s="0"/>
      <c r="WSZ1" s="0"/>
      <c r="WTA1" s="0"/>
      <c r="WTB1" s="0"/>
      <c r="WTC1" s="0"/>
      <c r="WTD1" s="0"/>
      <c r="WTE1" s="0"/>
      <c r="WTF1" s="0"/>
      <c r="WTG1" s="0"/>
      <c r="WTH1" s="0"/>
      <c r="WTI1" s="0"/>
      <c r="WTJ1" s="0"/>
      <c r="WTK1" s="0"/>
      <c r="WTL1" s="0"/>
      <c r="WTM1" s="0"/>
      <c r="WTN1" s="0"/>
      <c r="WTO1" s="0"/>
      <c r="WTP1" s="0"/>
      <c r="WTQ1" s="0"/>
      <c r="WTR1" s="0"/>
      <c r="WTS1" s="0"/>
      <c r="WTT1" s="0"/>
      <c r="WTU1" s="0"/>
      <c r="WTV1" s="0"/>
      <c r="WTW1" s="0"/>
      <c r="WTX1" s="0"/>
      <c r="WTY1" s="0"/>
      <c r="WTZ1" s="0"/>
      <c r="WUA1" s="0"/>
      <c r="WUB1" s="0"/>
      <c r="WUC1" s="0"/>
      <c r="WUD1" s="0"/>
      <c r="WUE1" s="0"/>
      <c r="WUF1" s="0"/>
      <c r="WUG1" s="0"/>
      <c r="WUH1" s="0"/>
      <c r="WUI1" s="0"/>
      <c r="WUJ1" s="0"/>
      <c r="WUK1" s="0"/>
      <c r="WUL1" s="0"/>
      <c r="WUM1" s="0"/>
      <c r="WUN1" s="0"/>
      <c r="WUO1" s="0"/>
      <c r="WUP1" s="0"/>
      <c r="WUQ1" s="0"/>
      <c r="WUR1" s="0"/>
      <c r="WUS1" s="0"/>
      <c r="WUT1" s="0"/>
      <c r="WUU1" s="0"/>
      <c r="WUV1" s="0"/>
      <c r="WUW1" s="0"/>
      <c r="WUX1" s="0"/>
      <c r="WUY1" s="0"/>
      <c r="WUZ1" s="0"/>
      <c r="WVA1" s="0"/>
      <c r="WVB1" s="0"/>
      <c r="WVC1" s="0"/>
      <c r="WVD1" s="0"/>
      <c r="WVE1" s="0"/>
      <c r="WVF1" s="0"/>
      <c r="WVG1" s="0"/>
      <c r="WVH1" s="0"/>
      <c r="WVI1" s="0"/>
      <c r="WVJ1" s="0"/>
      <c r="WVK1" s="0"/>
      <c r="WVL1" s="0"/>
      <c r="WVM1" s="0"/>
      <c r="WVN1" s="0"/>
      <c r="WVO1" s="0"/>
      <c r="WVP1" s="0"/>
      <c r="WVQ1" s="0"/>
      <c r="WVR1" s="0"/>
      <c r="WVS1" s="0"/>
      <c r="WVT1" s="0"/>
      <c r="WVU1" s="0"/>
      <c r="WVV1" s="0"/>
      <c r="WVW1" s="0"/>
      <c r="WVX1" s="0"/>
      <c r="WVY1" s="0"/>
      <c r="WVZ1" s="0"/>
      <c r="WWA1" s="0"/>
      <c r="WWB1" s="0"/>
      <c r="WWC1" s="0"/>
      <c r="WWD1" s="0"/>
      <c r="WWE1" s="0"/>
      <c r="WWF1" s="0"/>
      <c r="WWG1" s="0"/>
      <c r="WWH1" s="0"/>
      <c r="WWI1" s="0"/>
      <c r="WWJ1" s="0"/>
      <c r="WWK1" s="0"/>
      <c r="WWL1" s="0"/>
      <c r="WWM1" s="0"/>
      <c r="WWN1" s="0"/>
      <c r="WWO1" s="0"/>
      <c r="WWP1" s="0"/>
      <c r="WWQ1" s="0"/>
      <c r="WWR1" s="0"/>
      <c r="WWS1" s="0"/>
      <c r="WWT1" s="0"/>
      <c r="WWU1" s="0"/>
      <c r="WWV1" s="0"/>
      <c r="WWW1" s="0"/>
      <c r="WWX1" s="0"/>
      <c r="WWY1" s="0"/>
      <c r="WWZ1" s="0"/>
      <c r="WXA1" s="0"/>
      <c r="WXB1" s="0"/>
      <c r="WXC1" s="0"/>
      <c r="WXD1" s="0"/>
      <c r="WXE1" s="0"/>
      <c r="WXF1" s="0"/>
      <c r="WXG1" s="0"/>
      <c r="WXH1" s="0"/>
      <c r="WXI1" s="0"/>
      <c r="WXJ1" s="0"/>
      <c r="WXK1" s="0"/>
      <c r="WXL1" s="0"/>
      <c r="WXM1" s="0"/>
      <c r="WXN1" s="0"/>
      <c r="WXO1" s="0"/>
      <c r="WXP1" s="0"/>
      <c r="WXQ1" s="0"/>
      <c r="WXR1" s="0"/>
      <c r="WXS1" s="0"/>
      <c r="WXT1" s="0"/>
      <c r="WXU1" s="0"/>
      <c r="WXV1" s="0"/>
      <c r="WXW1" s="0"/>
      <c r="WXX1" s="0"/>
      <c r="WXY1" s="0"/>
      <c r="WXZ1" s="0"/>
      <c r="WYA1" s="0"/>
      <c r="WYB1" s="0"/>
      <c r="WYC1" s="0"/>
      <c r="WYD1" s="0"/>
      <c r="WYE1" s="0"/>
      <c r="WYF1" s="0"/>
      <c r="WYG1" s="0"/>
      <c r="WYH1" s="0"/>
      <c r="WYI1" s="0"/>
      <c r="WYJ1" s="0"/>
      <c r="WYK1" s="0"/>
      <c r="WYL1" s="0"/>
      <c r="WYM1" s="0"/>
      <c r="WYN1" s="0"/>
      <c r="WYO1" s="0"/>
      <c r="WYP1" s="0"/>
      <c r="WYQ1" s="0"/>
      <c r="WYR1" s="0"/>
      <c r="WYS1" s="0"/>
      <c r="WYT1" s="0"/>
      <c r="WYU1" s="0"/>
      <c r="WYV1" s="0"/>
      <c r="WYW1" s="0"/>
      <c r="WYX1" s="0"/>
      <c r="WYY1" s="0"/>
      <c r="WYZ1" s="0"/>
      <c r="WZA1" s="0"/>
      <c r="WZB1" s="0"/>
      <c r="WZC1" s="0"/>
      <c r="WZD1" s="0"/>
      <c r="WZE1" s="0"/>
      <c r="WZF1" s="0"/>
      <c r="WZG1" s="0"/>
      <c r="WZH1" s="0"/>
      <c r="WZI1" s="0"/>
      <c r="WZJ1" s="0"/>
      <c r="WZK1" s="0"/>
      <c r="WZL1" s="0"/>
      <c r="WZM1" s="0"/>
      <c r="WZN1" s="0"/>
      <c r="WZO1" s="0"/>
      <c r="WZP1" s="0"/>
      <c r="WZQ1" s="0"/>
      <c r="WZR1" s="0"/>
      <c r="WZS1" s="0"/>
      <c r="WZT1" s="0"/>
      <c r="WZU1" s="0"/>
      <c r="WZV1" s="0"/>
      <c r="WZW1" s="0"/>
      <c r="WZX1" s="0"/>
      <c r="WZY1" s="0"/>
      <c r="WZZ1" s="0"/>
      <c r="XAA1" s="0"/>
      <c r="XAB1" s="0"/>
      <c r="XAC1" s="0"/>
      <c r="XAD1" s="0"/>
      <c r="XAE1" s="0"/>
      <c r="XAF1" s="0"/>
      <c r="XAG1" s="0"/>
      <c r="XAH1" s="0"/>
      <c r="XAI1" s="0"/>
      <c r="XAJ1" s="0"/>
      <c r="XAK1" s="0"/>
      <c r="XAL1" s="0"/>
      <c r="XAM1" s="0"/>
      <c r="XAN1" s="0"/>
      <c r="XAO1" s="0"/>
      <c r="XAP1" s="0"/>
      <c r="XAQ1" s="0"/>
      <c r="XAR1" s="0"/>
      <c r="XAS1" s="0"/>
      <c r="XAT1" s="0"/>
      <c r="XAU1" s="0"/>
      <c r="XAV1" s="0"/>
      <c r="XAW1" s="0"/>
      <c r="XAX1" s="0"/>
      <c r="XAY1" s="0"/>
      <c r="XAZ1" s="0"/>
      <c r="XBA1" s="0"/>
      <c r="XBB1" s="0"/>
      <c r="XBC1" s="0"/>
      <c r="XBD1" s="0"/>
      <c r="XBE1" s="0"/>
      <c r="XBF1" s="0"/>
      <c r="XBG1" s="0"/>
      <c r="XBH1" s="0"/>
      <c r="XBI1" s="0"/>
      <c r="XBJ1" s="0"/>
      <c r="XBK1" s="0"/>
      <c r="XBL1" s="0"/>
      <c r="XBM1" s="0"/>
      <c r="XBN1" s="0"/>
      <c r="XBO1" s="0"/>
      <c r="XBP1" s="0"/>
      <c r="XBQ1" s="0"/>
      <c r="XBR1" s="0"/>
      <c r="XBS1" s="0"/>
      <c r="XBT1" s="0"/>
      <c r="XBU1" s="0"/>
      <c r="XBV1" s="0"/>
      <c r="XBW1" s="0"/>
      <c r="XBX1" s="0"/>
      <c r="XBY1" s="0"/>
      <c r="XBZ1" s="0"/>
      <c r="XCA1" s="0"/>
      <c r="XCB1" s="0"/>
      <c r="XCC1" s="0"/>
      <c r="XCD1" s="0"/>
      <c r="XCE1" s="0"/>
      <c r="XCF1" s="0"/>
      <c r="XCG1" s="0"/>
      <c r="XCH1" s="0"/>
      <c r="XCI1" s="0"/>
      <c r="XCJ1" s="0"/>
      <c r="XCK1" s="0"/>
      <c r="XCL1" s="0"/>
      <c r="XCM1" s="0"/>
      <c r="XCN1" s="0"/>
      <c r="XCO1" s="0"/>
      <c r="XCP1" s="0"/>
      <c r="XCQ1" s="0"/>
      <c r="XCR1" s="0"/>
      <c r="XCS1" s="0"/>
      <c r="XCT1" s="0"/>
      <c r="XCU1" s="0"/>
      <c r="XCV1" s="0"/>
      <c r="XCW1" s="0"/>
      <c r="XCX1" s="0"/>
      <c r="XCY1" s="0"/>
      <c r="XCZ1" s="0"/>
      <c r="XDA1" s="0"/>
      <c r="XDB1" s="0"/>
      <c r="XDC1" s="0"/>
      <c r="XDD1" s="0"/>
      <c r="XDE1" s="0"/>
      <c r="XDF1" s="0"/>
      <c r="XDG1" s="0"/>
      <c r="XDH1" s="0"/>
      <c r="XDI1" s="0"/>
      <c r="XDJ1" s="0"/>
      <c r="XDK1" s="0"/>
      <c r="XDL1" s="0"/>
      <c r="XDM1" s="0"/>
      <c r="XDN1" s="0"/>
      <c r="XDO1" s="0"/>
      <c r="XDP1" s="0"/>
      <c r="XDQ1" s="0"/>
      <c r="XDR1" s="0"/>
      <c r="XDS1" s="0"/>
      <c r="XDT1" s="0"/>
      <c r="XDU1" s="0"/>
      <c r="XDV1" s="0"/>
      <c r="XDW1" s="0"/>
      <c r="XDX1" s="0"/>
      <c r="XDY1" s="0"/>
      <c r="XDZ1" s="0"/>
      <c r="XEA1" s="0"/>
      <c r="XEB1" s="0"/>
      <c r="XEC1" s="0"/>
      <c r="XED1" s="0"/>
      <c r="XEE1" s="0"/>
      <c r="XEF1" s="0"/>
      <c r="XEG1" s="0"/>
      <c r="XEH1" s="0"/>
      <c r="XEI1" s="0"/>
      <c r="XEJ1" s="0"/>
      <c r="XEK1" s="0"/>
      <c r="XEL1" s="0"/>
      <c r="XEM1" s="0"/>
      <c r="XEN1" s="0"/>
      <c r="XEO1" s="0"/>
      <c r="XEP1" s="0"/>
      <c r="XEQ1" s="0"/>
      <c r="XER1" s="0"/>
      <c r="XES1" s="0"/>
      <c r="XET1" s="0"/>
      <c r="XEU1" s="0"/>
      <c r="XEV1" s="0"/>
      <c r="XEW1" s="0"/>
      <c r="XEX1" s="0"/>
      <c r="XEY1" s="0"/>
      <c r="XEZ1" s="0"/>
      <c r="XFA1" s="0"/>
      <c r="XFB1" s="0"/>
      <c r="XFC1" s="0"/>
      <c r="XFD1" s="101"/>
    </row>
    <row r="2" customFormat="false" ht="13.8" hidden="false" customHeight="false" outlineLevel="0" collapsed="false">
      <c r="A2" s="0"/>
      <c r="B2" s="0"/>
      <c r="C2" s="0"/>
      <c r="D2" s="0"/>
      <c r="E2" s="0"/>
      <c r="F2" s="0"/>
      <c r="G2" s="0"/>
      <c r="H2" s="0"/>
      <c r="I2" s="0"/>
      <c r="J2" s="0"/>
      <c r="K2" s="0"/>
      <c r="L2" s="0"/>
      <c r="M2" s="0"/>
      <c r="N2" s="0"/>
      <c r="O2" s="0"/>
      <c r="P2" s="0"/>
      <c r="Q2" s="0"/>
      <c r="R2" s="0"/>
      <c r="S2" s="0"/>
      <c r="T2" s="0"/>
      <c r="U2" s="0"/>
      <c r="V2" s="0"/>
      <c r="W2" s="0"/>
      <c r="X2" s="0"/>
      <c r="Y2" s="0"/>
      <c r="Z2" s="0"/>
      <c r="AA2" s="0"/>
      <c r="AB2" s="0"/>
      <c r="AC2" s="0"/>
      <c r="AD2" s="0"/>
      <c r="AE2" s="0"/>
      <c r="AF2" s="0"/>
      <c r="AG2" s="0"/>
      <c r="AH2" s="0"/>
      <c r="AI2" s="0"/>
      <c r="AJ2" s="0"/>
      <c r="AK2" s="0"/>
      <c r="AL2" s="0"/>
      <c r="AM2" s="0"/>
      <c r="AN2" s="0"/>
      <c r="AO2" s="0"/>
      <c r="AP2" s="0"/>
      <c r="AQ2" s="0"/>
      <c r="AR2" s="0"/>
      <c r="AS2" s="0"/>
      <c r="AT2" s="0"/>
      <c r="AU2" s="0"/>
      <c r="AV2" s="0"/>
      <c r="AW2" s="0"/>
      <c r="AX2" s="0"/>
      <c r="AY2" s="0"/>
      <c r="AZ2" s="0"/>
      <c r="BA2" s="0"/>
      <c r="BB2" s="0"/>
      <c r="BC2" s="0"/>
      <c r="BD2" s="0"/>
      <c r="BE2" s="0"/>
      <c r="BF2" s="0"/>
      <c r="BG2" s="0"/>
      <c r="BH2" s="0"/>
      <c r="BI2" s="0"/>
      <c r="BJ2" s="0"/>
      <c r="BK2" s="0"/>
      <c r="BL2" s="0"/>
      <c r="BM2" s="0"/>
      <c r="BN2" s="0"/>
      <c r="BO2" s="0"/>
      <c r="BP2" s="0"/>
      <c r="BQ2" s="0"/>
      <c r="BR2" s="0"/>
      <c r="BS2" s="0"/>
      <c r="BT2" s="0"/>
      <c r="BU2" s="0"/>
      <c r="BV2" s="0"/>
      <c r="BW2" s="0"/>
      <c r="BX2" s="0"/>
      <c r="BY2" s="0"/>
      <c r="BZ2" s="0"/>
      <c r="CA2" s="0"/>
      <c r="CB2" s="0"/>
      <c r="CC2" s="0"/>
      <c r="CD2" s="0"/>
      <c r="CE2" s="0"/>
      <c r="CF2" s="0"/>
      <c r="CG2" s="0"/>
      <c r="CH2" s="0"/>
      <c r="CI2" s="0"/>
      <c r="CJ2" s="0"/>
      <c r="CK2" s="0"/>
      <c r="CL2" s="0"/>
      <c r="CM2" s="0"/>
      <c r="CN2" s="0"/>
      <c r="CO2" s="0"/>
      <c r="CP2" s="0"/>
      <c r="CQ2" s="0"/>
      <c r="CR2" s="0"/>
      <c r="CS2" s="0"/>
      <c r="CT2" s="0"/>
      <c r="CU2" s="0"/>
      <c r="CV2" s="0"/>
      <c r="CW2" s="0"/>
      <c r="CX2" s="0"/>
      <c r="CY2" s="0"/>
      <c r="CZ2" s="0"/>
      <c r="DA2" s="0"/>
      <c r="DB2" s="0"/>
      <c r="DC2" s="0"/>
      <c r="DD2" s="0"/>
      <c r="DE2" s="0"/>
      <c r="DF2" s="0"/>
      <c r="DG2" s="0"/>
      <c r="DH2" s="0"/>
      <c r="DI2" s="0"/>
      <c r="DJ2" s="0"/>
      <c r="DK2" s="0"/>
      <c r="DL2" s="0"/>
      <c r="DM2" s="0"/>
      <c r="DN2" s="0"/>
      <c r="DO2" s="0"/>
      <c r="DP2" s="0"/>
      <c r="DQ2" s="0"/>
      <c r="DR2" s="0"/>
      <c r="DS2" s="0"/>
      <c r="DT2" s="0"/>
      <c r="DU2" s="0"/>
      <c r="DV2" s="0"/>
      <c r="DW2" s="0"/>
      <c r="DX2" s="0"/>
      <c r="DY2" s="0"/>
      <c r="DZ2" s="0"/>
      <c r="EA2" s="0"/>
      <c r="EB2" s="0"/>
      <c r="EC2" s="0"/>
      <c r="ED2" s="0"/>
      <c r="EE2" s="0"/>
      <c r="EF2" s="0"/>
      <c r="EG2" s="0"/>
      <c r="EH2" s="0"/>
      <c r="EI2" s="0"/>
      <c r="EJ2" s="0"/>
      <c r="EK2" s="0"/>
      <c r="EL2" s="0"/>
      <c r="EM2" s="0"/>
      <c r="EN2" s="0"/>
      <c r="EO2" s="0"/>
      <c r="EP2" s="0"/>
      <c r="EQ2" s="0"/>
      <c r="ER2" s="0"/>
      <c r="ES2" s="0"/>
      <c r="ET2" s="0"/>
      <c r="EU2" s="0"/>
      <c r="EV2" s="0"/>
      <c r="EW2" s="0"/>
      <c r="EX2" s="0"/>
      <c r="EY2" s="0"/>
      <c r="EZ2" s="0"/>
      <c r="FA2" s="0"/>
      <c r="FB2" s="0"/>
      <c r="FC2" s="0"/>
      <c r="FD2" s="0"/>
      <c r="FE2" s="0"/>
      <c r="FF2" s="0"/>
      <c r="FG2" s="0"/>
      <c r="FH2" s="0"/>
      <c r="FI2" s="0"/>
      <c r="FJ2" s="0"/>
      <c r="FK2" s="0"/>
      <c r="FL2" s="0"/>
      <c r="FM2" s="0"/>
      <c r="FN2" s="0"/>
      <c r="FO2" s="0"/>
      <c r="FP2" s="0"/>
      <c r="FQ2" s="0"/>
      <c r="FR2" s="0"/>
      <c r="FS2" s="0"/>
      <c r="FT2" s="0"/>
      <c r="FU2" s="0"/>
      <c r="FV2" s="0"/>
      <c r="FW2" s="0"/>
      <c r="FX2" s="0"/>
      <c r="FY2" s="0"/>
      <c r="FZ2" s="0"/>
      <c r="GA2" s="0"/>
      <c r="GB2" s="0"/>
      <c r="GC2" s="0"/>
      <c r="GD2" s="0"/>
      <c r="GE2" s="0"/>
      <c r="GF2" s="0"/>
      <c r="GG2" s="0"/>
      <c r="GH2" s="0"/>
      <c r="GI2" s="0"/>
      <c r="GJ2" s="0"/>
      <c r="GK2" s="0"/>
      <c r="GL2" s="0"/>
      <c r="GM2" s="0"/>
      <c r="GN2" s="0"/>
      <c r="GO2" s="0"/>
      <c r="GP2" s="0"/>
      <c r="GQ2" s="0"/>
      <c r="GR2" s="0"/>
      <c r="GS2" s="0"/>
      <c r="GT2" s="0"/>
      <c r="GU2" s="0"/>
      <c r="GV2" s="0"/>
      <c r="GW2" s="0"/>
      <c r="GX2" s="0"/>
      <c r="GY2" s="0"/>
      <c r="GZ2" s="0"/>
      <c r="HA2" s="0"/>
      <c r="HB2" s="0"/>
      <c r="HC2" s="0"/>
      <c r="HD2" s="0"/>
      <c r="HE2" s="0"/>
      <c r="HF2" s="0"/>
      <c r="HG2" s="0"/>
      <c r="HH2" s="0"/>
      <c r="HI2" s="0"/>
      <c r="HJ2" s="0"/>
      <c r="HK2" s="0"/>
      <c r="HL2" s="0"/>
      <c r="HM2" s="0"/>
      <c r="HN2" s="0"/>
      <c r="HO2" s="0"/>
      <c r="HP2" s="0"/>
      <c r="HQ2" s="0"/>
      <c r="HR2" s="0"/>
      <c r="HS2" s="0"/>
      <c r="HT2" s="0"/>
      <c r="HU2" s="0"/>
      <c r="HV2" s="0"/>
      <c r="HW2" s="0"/>
      <c r="HX2" s="0"/>
      <c r="HY2" s="0"/>
      <c r="HZ2" s="0"/>
      <c r="IA2" s="0"/>
      <c r="IB2" s="0"/>
      <c r="IC2" s="0"/>
      <c r="ID2" s="0"/>
      <c r="IE2" s="0"/>
      <c r="IF2" s="0"/>
      <c r="IG2" s="0"/>
      <c r="IH2" s="0"/>
      <c r="II2" s="0"/>
      <c r="IJ2" s="0"/>
      <c r="IK2" s="0"/>
      <c r="IL2" s="0"/>
      <c r="IM2" s="0"/>
      <c r="IN2" s="0"/>
      <c r="IO2" s="0"/>
      <c r="IP2" s="0"/>
      <c r="IQ2" s="0"/>
      <c r="IR2" s="0"/>
      <c r="IS2" s="0"/>
      <c r="IT2" s="0"/>
      <c r="IU2" s="0"/>
      <c r="IV2" s="0"/>
      <c r="IW2" s="0"/>
      <c r="IX2" s="0"/>
      <c r="IY2" s="0"/>
      <c r="IZ2" s="0"/>
      <c r="JA2" s="0"/>
      <c r="JB2" s="0"/>
      <c r="JC2" s="0"/>
      <c r="JD2" s="0"/>
      <c r="JE2" s="0"/>
      <c r="JF2" s="0"/>
      <c r="JG2" s="0"/>
      <c r="JH2" s="0"/>
      <c r="JI2" s="0"/>
      <c r="JJ2" s="0"/>
      <c r="JK2" s="0"/>
      <c r="JL2" s="0"/>
      <c r="JM2" s="0"/>
      <c r="JN2" s="0"/>
      <c r="JO2" s="0"/>
      <c r="JP2" s="0"/>
      <c r="JQ2" s="0"/>
      <c r="JR2" s="0"/>
      <c r="JS2" s="0"/>
      <c r="JT2" s="0"/>
      <c r="JU2" s="0"/>
      <c r="JV2" s="0"/>
      <c r="JW2" s="0"/>
      <c r="JX2" s="0"/>
      <c r="JY2" s="0"/>
      <c r="JZ2" s="0"/>
      <c r="KA2" s="0"/>
      <c r="KB2" s="0"/>
      <c r="KC2" s="0"/>
      <c r="KD2" s="0"/>
      <c r="KE2" s="0"/>
      <c r="KF2" s="0"/>
      <c r="KG2" s="0"/>
      <c r="KH2" s="0"/>
      <c r="KI2" s="0"/>
      <c r="KJ2" s="0"/>
      <c r="KK2" s="0"/>
      <c r="KL2" s="0"/>
      <c r="KM2" s="0"/>
      <c r="KN2" s="0"/>
      <c r="KO2" s="0"/>
      <c r="KP2" s="0"/>
      <c r="KQ2" s="0"/>
      <c r="KR2" s="0"/>
      <c r="KS2" s="0"/>
      <c r="KT2" s="0"/>
      <c r="KU2" s="0"/>
      <c r="KV2" s="0"/>
      <c r="KW2" s="0"/>
      <c r="KX2" s="0"/>
      <c r="KY2" s="0"/>
      <c r="KZ2" s="0"/>
      <c r="LA2" s="0"/>
      <c r="LB2" s="0"/>
      <c r="LC2" s="0"/>
      <c r="LD2" s="0"/>
      <c r="LE2" s="0"/>
      <c r="LF2" s="0"/>
      <c r="LG2" s="0"/>
      <c r="LH2" s="0"/>
      <c r="LI2" s="0"/>
      <c r="LJ2" s="0"/>
      <c r="LK2" s="0"/>
      <c r="LL2" s="0"/>
      <c r="LM2" s="0"/>
      <c r="LN2" s="0"/>
      <c r="LO2" s="0"/>
      <c r="LP2" s="0"/>
      <c r="LQ2" s="0"/>
      <c r="LR2" s="0"/>
      <c r="LS2" s="0"/>
      <c r="LT2" s="0"/>
      <c r="LU2" s="0"/>
      <c r="LV2" s="0"/>
      <c r="LW2" s="0"/>
      <c r="LX2" s="0"/>
      <c r="LY2" s="0"/>
      <c r="LZ2" s="0"/>
      <c r="MA2" s="0"/>
      <c r="MB2" s="0"/>
      <c r="MC2" s="0"/>
      <c r="MD2" s="0"/>
      <c r="ME2" s="0"/>
      <c r="MF2" s="0"/>
      <c r="MG2" s="0"/>
      <c r="MH2" s="0"/>
      <c r="MI2" s="0"/>
      <c r="MJ2" s="0"/>
      <c r="MK2" s="0"/>
      <c r="ML2" s="0"/>
      <c r="MM2" s="0"/>
      <c r="MN2" s="0"/>
      <c r="MO2" s="0"/>
      <c r="MP2" s="0"/>
      <c r="MQ2" s="0"/>
      <c r="MR2" s="0"/>
      <c r="MS2" s="0"/>
      <c r="MT2" s="0"/>
      <c r="MU2" s="0"/>
      <c r="MV2" s="0"/>
      <c r="MW2" s="0"/>
      <c r="MX2" s="0"/>
      <c r="MY2" s="0"/>
      <c r="MZ2" s="0"/>
      <c r="NA2" s="0"/>
      <c r="NB2" s="0"/>
      <c r="NC2" s="0"/>
      <c r="ND2" s="0"/>
      <c r="NE2" s="0"/>
      <c r="NF2" s="0"/>
      <c r="NG2" s="0"/>
      <c r="NH2" s="0"/>
      <c r="NI2" s="0"/>
      <c r="NJ2" s="0"/>
      <c r="NK2" s="0"/>
      <c r="NL2" s="0"/>
      <c r="NM2" s="0"/>
      <c r="NN2" s="0"/>
      <c r="NO2" s="0"/>
      <c r="NP2" s="0"/>
      <c r="NQ2" s="0"/>
      <c r="NR2" s="0"/>
      <c r="NS2" s="0"/>
      <c r="NT2" s="0"/>
      <c r="NU2" s="0"/>
      <c r="NV2" s="0"/>
      <c r="NW2" s="0"/>
      <c r="NX2" s="0"/>
      <c r="NY2" s="0"/>
      <c r="NZ2" s="0"/>
      <c r="OA2" s="0"/>
      <c r="OB2" s="0"/>
      <c r="OC2" s="0"/>
      <c r="OD2" s="0"/>
      <c r="OE2" s="0"/>
      <c r="OF2" s="0"/>
      <c r="OG2" s="0"/>
      <c r="OH2" s="0"/>
      <c r="OI2" s="0"/>
      <c r="OJ2" s="0"/>
      <c r="OK2" s="0"/>
      <c r="OL2" s="0"/>
      <c r="OM2" s="0"/>
      <c r="ON2" s="0"/>
      <c r="OO2" s="0"/>
      <c r="OP2" s="0"/>
      <c r="OQ2" s="0"/>
      <c r="OR2" s="0"/>
      <c r="OS2" s="0"/>
      <c r="OT2" s="0"/>
      <c r="OU2" s="0"/>
      <c r="OV2" s="0"/>
      <c r="OW2" s="0"/>
      <c r="OX2" s="0"/>
      <c r="OY2" s="0"/>
      <c r="OZ2" s="0"/>
      <c r="PA2" s="0"/>
      <c r="PB2" s="0"/>
      <c r="PC2" s="0"/>
      <c r="PD2" s="0"/>
      <c r="PE2" s="0"/>
      <c r="PF2" s="0"/>
      <c r="PG2" s="0"/>
      <c r="PH2" s="0"/>
      <c r="PI2" s="0"/>
      <c r="PJ2" s="0"/>
      <c r="PK2" s="0"/>
      <c r="PL2" s="0"/>
      <c r="PM2" s="0"/>
      <c r="PN2" s="0"/>
      <c r="PO2" s="0"/>
      <c r="PP2" s="0"/>
      <c r="PQ2" s="0"/>
      <c r="PR2" s="0"/>
      <c r="PS2" s="0"/>
      <c r="PT2" s="0"/>
      <c r="PU2" s="0"/>
      <c r="PV2" s="0"/>
      <c r="PW2" s="0"/>
      <c r="PX2" s="0"/>
      <c r="PY2" s="0"/>
      <c r="PZ2" s="0"/>
      <c r="QA2" s="0"/>
      <c r="QB2" s="0"/>
      <c r="QC2" s="0"/>
      <c r="QD2" s="0"/>
      <c r="QE2" s="0"/>
      <c r="QF2" s="0"/>
      <c r="QG2" s="0"/>
      <c r="QH2" s="0"/>
      <c r="QI2" s="0"/>
      <c r="QJ2" s="0"/>
      <c r="QK2" s="0"/>
      <c r="QL2" s="0"/>
      <c r="QM2" s="0"/>
      <c r="QN2" s="0"/>
      <c r="QO2" s="0"/>
      <c r="QP2" s="0"/>
      <c r="QQ2" s="0"/>
      <c r="QR2" s="0"/>
      <c r="QS2" s="0"/>
      <c r="QT2" s="0"/>
      <c r="QU2" s="0"/>
      <c r="QV2" s="0"/>
      <c r="QW2" s="0"/>
      <c r="QX2" s="0"/>
      <c r="QY2" s="0"/>
      <c r="QZ2" s="0"/>
      <c r="RA2" s="0"/>
      <c r="RB2" s="0"/>
      <c r="RC2" s="0"/>
      <c r="RD2" s="0"/>
      <c r="RE2" s="0"/>
      <c r="RF2" s="0"/>
      <c r="RG2" s="0"/>
      <c r="RH2" s="0"/>
      <c r="RI2" s="0"/>
      <c r="RJ2" s="0"/>
      <c r="RK2" s="0"/>
      <c r="RL2" s="0"/>
      <c r="RM2" s="0"/>
      <c r="RN2" s="0"/>
      <c r="RO2" s="0"/>
      <c r="RP2" s="0"/>
      <c r="RQ2" s="0"/>
      <c r="RR2" s="0"/>
      <c r="RS2" s="0"/>
      <c r="RT2" s="0"/>
      <c r="RU2" s="0"/>
      <c r="RV2" s="0"/>
      <c r="RW2" s="0"/>
      <c r="RX2" s="0"/>
      <c r="RY2" s="0"/>
      <c r="RZ2" s="0"/>
      <c r="SA2" s="0"/>
      <c r="SB2" s="0"/>
      <c r="SC2" s="0"/>
      <c r="SD2" s="0"/>
      <c r="SE2" s="0"/>
      <c r="SF2" s="0"/>
      <c r="SG2" s="0"/>
      <c r="SH2" s="0"/>
      <c r="SI2" s="0"/>
      <c r="SJ2" s="0"/>
      <c r="SK2" s="0"/>
      <c r="SL2" s="0"/>
      <c r="SM2" s="0"/>
      <c r="SN2" s="0"/>
      <c r="SO2" s="0"/>
      <c r="SP2" s="0"/>
      <c r="SQ2" s="0"/>
      <c r="SR2" s="0"/>
      <c r="SS2" s="0"/>
      <c r="ST2" s="0"/>
      <c r="SU2" s="0"/>
      <c r="SV2" s="0"/>
      <c r="SW2" s="0"/>
      <c r="SX2" s="0"/>
      <c r="SY2" s="0"/>
      <c r="SZ2" s="0"/>
      <c r="TA2" s="0"/>
      <c r="TB2" s="0"/>
      <c r="TC2" s="0"/>
      <c r="TD2" s="0"/>
      <c r="TE2" s="0"/>
      <c r="TF2" s="0"/>
      <c r="TG2" s="0"/>
      <c r="TH2" s="0"/>
      <c r="TI2" s="0"/>
      <c r="TJ2" s="0"/>
      <c r="TK2" s="0"/>
      <c r="TL2" s="0"/>
      <c r="TM2" s="0"/>
      <c r="TN2" s="0"/>
      <c r="TO2" s="0"/>
      <c r="TP2" s="0"/>
      <c r="TQ2" s="0"/>
      <c r="TR2" s="0"/>
      <c r="TS2" s="0"/>
      <c r="TT2" s="0"/>
      <c r="TU2" s="0"/>
      <c r="TV2" s="0"/>
      <c r="TW2" s="0"/>
      <c r="TX2" s="0"/>
      <c r="TY2" s="0"/>
      <c r="TZ2" s="0"/>
      <c r="UA2" s="0"/>
      <c r="UB2" s="0"/>
      <c r="UC2" s="0"/>
      <c r="UD2" s="0"/>
      <c r="UE2" s="0"/>
      <c r="UF2" s="0"/>
      <c r="UG2" s="0"/>
      <c r="UH2" s="0"/>
      <c r="UI2" s="0"/>
      <c r="UJ2" s="0"/>
      <c r="UK2" s="0"/>
      <c r="UL2" s="0"/>
      <c r="UM2" s="0"/>
      <c r="UN2" s="0"/>
      <c r="UO2" s="0"/>
      <c r="UP2" s="0"/>
      <c r="UQ2" s="0"/>
      <c r="UR2" s="0"/>
      <c r="US2" s="0"/>
      <c r="UT2" s="0"/>
      <c r="UU2" s="0"/>
      <c r="UV2" s="0"/>
      <c r="UW2" s="0"/>
      <c r="UX2" s="0"/>
      <c r="UY2" s="0"/>
      <c r="UZ2" s="0"/>
      <c r="VA2" s="0"/>
      <c r="VB2" s="0"/>
      <c r="VC2" s="0"/>
      <c r="VD2" s="0"/>
      <c r="VE2" s="0"/>
      <c r="VF2" s="0"/>
      <c r="VG2" s="0"/>
      <c r="VH2" s="0"/>
      <c r="VI2" s="0"/>
      <c r="VJ2" s="0"/>
      <c r="VK2" s="0"/>
      <c r="VL2" s="0"/>
      <c r="VM2" s="0"/>
      <c r="VN2" s="0"/>
      <c r="VO2" s="0"/>
      <c r="VP2" s="0"/>
      <c r="VQ2" s="0"/>
      <c r="VR2" s="0"/>
      <c r="VS2" s="0"/>
      <c r="VT2" s="0"/>
      <c r="VU2" s="0"/>
      <c r="VV2" s="0"/>
      <c r="VW2" s="0"/>
      <c r="VX2" s="0"/>
      <c r="VY2" s="0"/>
      <c r="VZ2" s="0"/>
      <c r="WA2" s="0"/>
      <c r="WB2" s="0"/>
      <c r="WC2" s="0"/>
      <c r="WD2" s="0"/>
      <c r="WE2" s="0"/>
      <c r="WF2" s="0"/>
      <c r="WG2" s="0"/>
      <c r="WH2" s="0"/>
      <c r="WI2" s="0"/>
      <c r="WJ2" s="0"/>
      <c r="WK2" s="0"/>
      <c r="WL2" s="0"/>
      <c r="WM2" s="0"/>
      <c r="WN2" s="0"/>
      <c r="WO2" s="0"/>
      <c r="WP2" s="0"/>
      <c r="WQ2" s="0"/>
      <c r="WR2" s="0"/>
      <c r="WS2" s="0"/>
      <c r="WT2" s="0"/>
      <c r="WU2" s="0"/>
      <c r="WV2" s="0"/>
      <c r="WW2" s="0"/>
      <c r="WX2" s="0"/>
      <c r="WY2" s="0"/>
      <c r="WZ2" s="0"/>
      <c r="XA2" s="0"/>
      <c r="XB2" s="0"/>
      <c r="XC2" s="0"/>
      <c r="XD2" s="0"/>
      <c r="XE2" s="0"/>
      <c r="XF2" s="0"/>
      <c r="XG2" s="0"/>
      <c r="XH2" s="0"/>
      <c r="XI2" s="0"/>
      <c r="XJ2" s="0"/>
      <c r="XK2" s="0"/>
      <c r="XL2" s="0"/>
      <c r="XM2" s="0"/>
      <c r="XN2" s="0"/>
      <c r="XO2" s="0"/>
      <c r="XP2" s="0"/>
      <c r="XQ2" s="0"/>
      <c r="XR2" s="0"/>
      <c r="XS2" s="0"/>
      <c r="XT2" s="0"/>
      <c r="XU2" s="0"/>
      <c r="XV2" s="0"/>
      <c r="XW2" s="0"/>
      <c r="XX2" s="0"/>
      <c r="XY2" s="0"/>
      <c r="XZ2" s="0"/>
      <c r="YA2" s="0"/>
      <c r="YB2" s="0"/>
      <c r="YC2" s="0"/>
      <c r="YD2" s="0"/>
      <c r="YE2" s="0"/>
      <c r="YF2" s="0"/>
      <c r="YG2" s="0"/>
      <c r="YH2" s="0"/>
      <c r="YI2" s="0"/>
      <c r="YJ2" s="0"/>
      <c r="YK2" s="0"/>
      <c r="YL2" s="0"/>
      <c r="YM2" s="0"/>
      <c r="YN2" s="0"/>
      <c r="YO2" s="0"/>
      <c r="YP2" s="0"/>
      <c r="YQ2" s="0"/>
      <c r="YR2" s="0"/>
      <c r="YS2" s="0"/>
      <c r="YT2" s="0"/>
      <c r="YU2" s="0"/>
      <c r="YV2" s="0"/>
      <c r="YW2" s="0"/>
      <c r="YX2" s="0"/>
      <c r="YY2" s="0"/>
      <c r="YZ2" s="0"/>
      <c r="ZA2" s="0"/>
      <c r="ZB2" s="0"/>
      <c r="ZC2" s="0"/>
      <c r="ZD2" s="0"/>
      <c r="ZE2" s="0"/>
      <c r="ZF2" s="0"/>
      <c r="ZG2" s="0"/>
      <c r="ZH2" s="0"/>
      <c r="ZI2" s="0"/>
      <c r="ZJ2" s="0"/>
      <c r="ZK2" s="0"/>
      <c r="ZL2" s="0"/>
      <c r="ZM2" s="0"/>
      <c r="ZN2" s="0"/>
      <c r="ZO2" s="0"/>
      <c r="ZP2" s="0"/>
      <c r="ZQ2" s="0"/>
      <c r="ZR2" s="0"/>
      <c r="ZS2" s="0"/>
      <c r="ZT2" s="0"/>
      <c r="ZU2" s="0"/>
      <c r="ZV2" s="0"/>
      <c r="ZW2" s="0"/>
      <c r="ZX2" s="0"/>
      <c r="ZY2" s="0"/>
      <c r="ZZ2" s="0"/>
      <c r="AAA2" s="0"/>
      <c r="AAB2" s="0"/>
      <c r="AAC2" s="0"/>
      <c r="AAD2" s="0"/>
      <c r="AAE2" s="0"/>
      <c r="AAF2" s="0"/>
      <c r="AAG2" s="0"/>
      <c r="AAH2" s="0"/>
      <c r="AAI2" s="0"/>
      <c r="AAJ2" s="0"/>
      <c r="AAK2" s="0"/>
      <c r="AAL2" s="0"/>
      <c r="AAM2" s="0"/>
      <c r="AAN2" s="0"/>
      <c r="AAO2" s="0"/>
      <c r="AAP2" s="0"/>
      <c r="AAQ2" s="0"/>
      <c r="AAR2" s="0"/>
      <c r="AAS2" s="0"/>
      <c r="AAT2" s="0"/>
      <c r="AAU2" s="0"/>
      <c r="AAV2" s="0"/>
      <c r="AAW2" s="0"/>
      <c r="AAX2" s="0"/>
      <c r="AAY2" s="0"/>
      <c r="AAZ2" s="0"/>
      <c r="ABA2" s="0"/>
      <c r="ABB2" s="0"/>
      <c r="ABC2" s="0"/>
      <c r="ABD2" s="0"/>
      <c r="ABE2" s="0"/>
      <c r="ABF2" s="0"/>
      <c r="ABG2" s="0"/>
      <c r="ABH2" s="0"/>
      <c r="ABI2" s="0"/>
      <c r="ABJ2" s="0"/>
      <c r="ABK2" s="0"/>
      <c r="ABL2" s="0"/>
      <c r="ABM2" s="0"/>
      <c r="ABN2" s="0"/>
      <c r="ABO2" s="0"/>
      <c r="ABP2" s="0"/>
      <c r="ABQ2" s="0"/>
      <c r="ABR2" s="0"/>
      <c r="ABS2" s="0"/>
      <c r="ABT2" s="0"/>
      <c r="ABU2" s="0"/>
      <c r="ABV2" s="0"/>
      <c r="ABW2" s="0"/>
      <c r="ABX2" s="0"/>
      <c r="ABY2" s="0"/>
      <c r="ABZ2" s="0"/>
      <c r="ACA2" s="0"/>
      <c r="ACB2" s="0"/>
      <c r="ACC2" s="0"/>
      <c r="ACD2" s="0"/>
      <c r="ACE2" s="0"/>
      <c r="ACF2" s="0"/>
      <c r="ACG2" s="0"/>
      <c r="ACH2" s="0"/>
      <c r="ACI2" s="0"/>
      <c r="ACJ2" s="0"/>
      <c r="ACK2" s="0"/>
      <c r="ACL2" s="0"/>
      <c r="ACM2" s="0"/>
      <c r="ACN2" s="0"/>
      <c r="ACO2" s="0"/>
      <c r="ACP2" s="0"/>
      <c r="ACQ2" s="0"/>
      <c r="ACR2" s="0"/>
      <c r="ACS2" s="0"/>
      <c r="ACT2" s="0"/>
      <c r="ACU2" s="0"/>
      <c r="ACV2" s="0"/>
      <c r="ACW2" s="0"/>
      <c r="ACX2" s="0"/>
      <c r="ACY2" s="0"/>
      <c r="ACZ2" s="0"/>
      <c r="ADA2" s="0"/>
      <c r="ADB2" s="0"/>
      <c r="ADC2" s="0"/>
      <c r="ADD2" s="0"/>
      <c r="ADE2" s="0"/>
      <c r="ADF2" s="0"/>
      <c r="ADG2" s="0"/>
      <c r="ADH2" s="0"/>
      <c r="ADI2" s="0"/>
      <c r="ADJ2" s="0"/>
      <c r="ADK2" s="0"/>
      <c r="ADL2" s="0"/>
      <c r="ADM2" s="0"/>
      <c r="ADN2" s="0"/>
      <c r="ADO2" s="0"/>
      <c r="ADP2" s="0"/>
      <c r="ADQ2" s="0"/>
      <c r="ADR2" s="0"/>
      <c r="ADS2" s="0"/>
      <c r="ADT2" s="0"/>
      <c r="ADU2" s="0"/>
      <c r="ADV2" s="0"/>
      <c r="ADW2" s="0"/>
      <c r="ADX2" s="0"/>
      <c r="ADY2" s="0"/>
      <c r="ADZ2" s="0"/>
      <c r="AEA2" s="0"/>
      <c r="AEB2" s="0"/>
      <c r="AEC2" s="0"/>
      <c r="AED2" s="0"/>
      <c r="AEE2" s="0"/>
      <c r="AEF2" s="0"/>
      <c r="AEG2" s="0"/>
      <c r="AEH2" s="0"/>
      <c r="AEI2" s="0"/>
      <c r="AEJ2" s="0"/>
      <c r="AEK2" s="0"/>
      <c r="AEL2" s="0"/>
      <c r="AEM2" s="0"/>
      <c r="AEN2" s="0"/>
      <c r="AEO2" s="0"/>
      <c r="AEP2" s="0"/>
      <c r="AEQ2" s="0"/>
      <c r="AER2" s="0"/>
      <c r="AES2" s="0"/>
      <c r="AET2" s="0"/>
      <c r="AEU2" s="0"/>
      <c r="AEV2" s="0"/>
      <c r="AEW2" s="0"/>
      <c r="AEX2" s="0"/>
      <c r="AEY2" s="0"/>
      <c r="AEZ2" s="0"/>
      <c r="AFA2" s="0"/>
      <c r="AFB2" s="0"/>
      <c r="AFC2" s="0"/>
      <c r="AFD2" s="0"/>
      <c r="AFE2" s="0"/>
      <c r="AFF2" s="0"/>
      <c r="AFG2" s="0"/>
      <c r="AFH2" s="0"/>
      <c r="AFI2" s="0"/>
      <c r="AFJ2" s="0"/>
      <c r="AFK2" s="0"/>
      <c r="AFL2" s="0"/>
      <c r="AFM2" s="0"/>
      <c r="AFN2" s="0"/>
      <c r="AFO2" s="0"/>
      <c r="AFP2" s="0"/>
      <c r="AFQ2" s="0"/>
      <c r="AFR2" s="0"/>
      <c r="AFS2" s="0"/>
      <c r="AFT2" s="0"/>
      <c r="AFU2" s="0"/>
      <c r="AFV2" s="0"/>
      <c r="AFW2" s="0"/>
      <c r="AFX2" s="0"/>
      <c r="AFY2" s="0"/>
      <c r="AFZ2" s="0"/>
      <c r="AGA2" s="0"/>
      <c r="AGB2" s="0"/>
      <c r="AGC2" s="0"/>
      <c r="AGD2" s="0"/>
      <c r="AGE2" s="0"/>
      <c r="AGF2" s="0"/>
      <c r="AGG2" s="0"/>
      <c r="AGH2" s="0"/>
      <c r="AGI2" s="0"/>
      <c r="AGJ2" s="0"/>
      <c r="AGK2" s="0"/>
      <c r="AGL2" s="0"/>
      <c r="AGM2" s="0"/>
      <c r="AGN2" s="0"/>
      <c r="AGO2" s="0"/>
      <c r="AGP2" s="0"/>
      <c r="AGQ2" s="0"/>
      <c r="AGR2" s="0"/>
      <c r="AGS2" s="0"/>
      <c r="AGT2" s="0"/>
      <c r="AGU2" s="0"/>
      <c r="AGV2" s="0"/>
      <c r="AGW2" s="0"/>
      <c r="AGX2" s="0"/>
      <c r="AGY2" s="0"/>
      <c r="AGZ2" s="0"/>
      <c r="AHA2" s="0"/>
      <c r="AHB2" s="0"/>
      <c r="AHC2" s="0"/>
      <c r="AHD2" s="0"/>
      <c r="AHE2" s="0"/>
      <c r="AHF2" s="0"/>
      <c r="AHG2" s="0"/>
      <c r="AHH2" s="0"/>
      <c r="AHI2" s="0"/>
      <c r="AHJ2" s="0"/>
      <c r="AHK2" s="0"/>
      <c r="AHL2" s="0"/>
      <c r="AHM2" s="0"/>
      <c r="AHN2" s="0"/>
      <c r="AHO2" s="0"/>
      <c r="AHP2" s="0"/>
      <c r="AHQ2" s="0"/>
      <c r="AHR2" s="0"/>
      <c r="AHS2" s="0"/>
      <c r="AHT2" s="0"/>
      <c r="AHU2" s="0"/>
      <c r="AHV2" s="0"/>
      <c r="AHW2" s="0"/>
      <c r="AHX2" s="0"/>
      <c r="AHY2" s="0"/>
      <c r="AHZ2" s="0"/>
      <c r="AIA2" s="0"/>
      <c r="AIB2" s="0"/>
      <c r="AIC2" s="0"/>
      <c r="AID2" s="0"/>
      <c r="AIE2" s="0"/>
      <c r="AIF2" s="0"/>
      <c r="AIG2" s="0"/>
      <c r="AIH2" s="0"/>
      <c r="AII2" s="0"/>
      <c r="AIJ2" s="0"/>
      <c r="AIK2" s="0"/>
      <c r="AIL2" s="0"/>
      <c r="AIM2" s="0"/>
      <c r="AIN2" s="0"/>
      <c r="AIO2" s="0"/>
      <c r="AIP2" s="0"/>
      <c r="AIQ2" s="0"/>
      <c r="AIR2" s="0"/>
      <c r="AIS2" s="0"/>
      <c r="AIT2" s="0"/>
      <c r="AIU2" s="0"/>
      <c r="AIV2" s="0"/>
      <c r="AIW2" s="0"/>
      <c r="AIX2" s="0"/>
      <c r="AIY2" s="0"/>
      <c r="AIZ2" s="0"/>
      <c r="AJA2" s="0"/>
      <c r="AJB2" s="0"/>
      <c r="AJC2" s="0"/>
      <c r="AJD2" s="0"/>
      <c r="AJE2" s="0"/>
      <c r="AJF2" s="0"/>
      <c r="AJG2" s="0"/>
      <c r="AJH2" s="0"/>
      <c r="AJI2" s="0"/>
      <c r="AJJ2" s="0"/>
      <c r="AJK2" s="0"/>
      <c r="AJL2" s="0"/>
      <c r="AJM2" s="0"/>
      <c r="AJN2" s="0"/>
      <c r="AJO2" s="0"/>
      <c r="AJP2" s="0"/>
      <c r="AJQ2" s="0"/>
      <c r="AJR2" s="0"/>
      <c r="AJS2" s="0"/>
      <c r="AJT2" s="0"/>
      <c r="AJU2" s="0"/>
      <c r="AJV2" s="0"/>
      <c r="AJW2" s="0"/>
      <c r="AJX2" s="0"/>
      <c r="AJY2" s="0"/>
      <c r="AJZ2" s="0"/>
      <c r="AKA2" s="0"/>
      <c r="AKB2" s="0"/>
      <c r="AKC2" s="0"/>
      <c r="AKD2" s="0"/>
      <c r="AKE2" s="0"/>
      <c r="AKF2" s="0"/>
      <c r="AKG2" s="0"/>
      <c r="AKH2" s="0"/>
      <c r="AKI2" s="0"/>
      <c r="AKJ2" s="0"/>
      <c r="AKK2" s="0"/>
      <c r="AKL2" s="0"/>
      <c r="AKM2" s="0"/>
      <c r="AKN2" s="0"/>
      <c r="AKO2" s="0"/>
      <c r="AKP2" s="0"/>
      <c r="AKQ2" s="0"/>
      <c r="AKR2" s="0"/>
      <c r="AKS2" s="0"/>
      <c r="AKT2" s="0"/>
      <c r="AKU2" s="0"/>
      <c r="AKV2" s="0"/>
      <c r="AKW2" s="0"/>
      <c r="AKX2" s="0"/>
      <c r="AKY2" s="0"/>
      <c r="AKZ2" s="0"/>
      <c r="ALA2" s="0"/>
      <c r="ALB2" s="0"/>
      <c r="ALC2" s="0"/>
      <c r="ALD2" s="0"/>
      <c r="ALE2" s="0"/>
      <c r="ALF2" s="0"/>
      <c r="ALG2" s="0"/>
      <c r="ALH2" s="0"/>
      <c r="ALI2" s="0"/>
      <c r="ALJ2" s="0"/>
      <c r="ALK2" s="0"/>
      <c r="ALL2" s="0"/>
      <c r="ALM2" s="0"/>
      <c r="ALN2" s="0"/>
      <c r="ALO2" s="0"/>
      <c r="ALP2" s="0"/>
      <c r="ALQ2" s="0"/>
      <c r="ALR2" s="0"/>
      <c r="ALS2" s="0"/>
      <c r="ALT2" s="0"/>
      <c r="ALU2" s="0"/>
      <c r="ALV2" s="0"/>
      <c r="ALW2" s="0"/>
      <c r="ALX2" s="0"/>
      <c r="ALY2" s="0"/>
      <c r="ALZ2" s="0"/>
      <c r="AMA2" s="0"/>
      <c r="AMB2" s="0"/>
      <c r="AMC2" s="0"/>
      <c r="AMD2" s="0"/>
      <c r="AME2" s="0"/>
      <c r="AMF2" s="0"/>
      <c r="AMG2" s="0"/>
      <c r="AMH2" s="0"/>
      <c r="AMI2" s="0"/>
      <c r="AMJ2" s="0"/>
      <c r="AMK2" s="0"/>
      <c r="AML2" s="0"/>
      <c r="AMM2" s="0"/>
      <c r="AMN2" s="0"/>
      <c r="AMO2" s="0"/>
      <c r="AMP2" s="0"/>
      <c r="AMQ2" s="0"/>
      <c r="AMR2" s="0"/>
      <c r="AMS2" s="0"/>
      <c r="AMT2" s="0"/>
      <c r="AMU2" s="0"/>
      <c r="AMV2" s="0"/>
      <c r="AMW2" s="0"/>
      <c r="AMX2" s="0"/>
      <c r="AMY2" s="0"/>
      <c r="AMZ2" s="0"/>
      <c r="ANA2" s="0"/>
      <c r="ANB2" s="0"/>
      <c r="ANC2" s="0"/>
      <c r="AND2" s="0"/>
      <c r="ANE2" s="0"/>
      <c r="ANF2" s="0"/>
      <c r="ANG2" s="0"/>
      <c r="ANH2" s="0"/>
      <c r="ANI2" s="0"/>
      <c r="ANJ2" s="0"/>
      <c r="ANK2" s="0"/>
      <c r="ANL2" s="0"/>
      <c r="ANM2" s="0"/>
      <c r="ANN2" s="0"/>
      <c r="ANO2" s="0"/>
      <c r="ANP2" s="0"/>
      <c r="ANQ2" s="0"/>
      <c r="ANR2" s="0"/>
      <c r="ANS2" s="0"/>
      <c r="ANT2" s="0"/>
      <c r="ANU2" s="0"/>
      <c r="ANV2" s="0"/>
      <c r="ANW2" s="0"/>
      <c r="ANX2" s="0"/>
      <c r="ANY2" s="0"/>
      <c r="ANZ2" s="0"/>
      <c r="AOA2" s="0"/>
      <c r="AOB2" s="0"/>
      <c r="AOC2" s="0"/>
      <c r="AOD2" s="0"/>
      <c r="AOE2" s="0"/>
      <c r="AOF2" s="0"/>
      <c r="AOG2" s="0"/>
      <c r="AOH2" s="0"/>
      <c r="AOI2" s="0"/>
      <c r="AOJ2" s="0"/>
      <c r="AOK2" s="0"/>
      <c r="AOL2" s="0"/>
      <c r="AOM2" s="0"/>
      <c r="AON2" s="0"/>
      <c r="AOO2" s="0"/>
      <c r="AOP2" s="0"/>
      <c r="AOQ2" s="0"/>
      <c r="AOR2" s="0"/>
      <c r="AOS2" s="0"/>
      <c r="AOT2" s="0"/>
      <c r="AOU2" s="0"/>
      <c r="AOV2" s="0"/>
      <c r="AOW2" s="0"/>
      <c r="AOX2" s="0"/>
      <c r="AOY2" s="0"/>
      <c r="AOZ2" s="0"/>
      <c r="APA2" s="0"/>
      <c r="APB2" s="0"/>
      <c r="APC2" s="0"/>
      <c r="APD2" s="0"/>
      <c r="APE2" s="0"/>
      <c r="APF2" s="0"/>
      <c r="APG2" s="0"/>
      <c r="APH2" s="0"/>
      <c r="API2" s="0"/>
      <c r="APJ2" s="0"/>
      <c r="APK2" s="0"/>
      <c r="APL2" s="0"/>
      <c r="APM2" s="0"/>
      <c r="APN2" s="0"/>
      <c r="APO2" s="0"/>
      <c r="APP2" s="0"/>
      <c r="APQ2" s="0"/>
      <c r="APR2" s="0"/>
      <c r="APS2" s="0"/>
      <c r="APT2" s="0"/>
      <c r="APU2" s="0"/>
      <c r="APV2" s="0"/>
      <c r="APW2" s="0"/>
      <c r="APX2" s="0"/>
      <c r="APY2" s="0"/>
      <c r="APZ2" s="0"/>
      <c r="AQA2" s="0"/>
      <c r="AQB2" s="0"/>
      <c r="AQC2" s="0"/>
      <c r="AQD2" s="0"/>
      <c r="AQE2" s="0"/>
      <c r="AQF2" s="0"/>
      <c r="AQG2" s="0"/>
      <c r="AQH2" s="0"/>
      <c r="AQI2" s="0"/>
      <c r="AQJ2" s="0"/>
      <c r="AQK2" s="0"/>
      <c r="AQL2" s="0"/>
      <c r="AQM2" s="0"/>
      <c r="AQN2" s="0"/>
      <c r="AQO2" s="0"/>
      <c r="AQP2" s="0"/>
      <c r="AQQ2" s="0"/>
      <c r="AQR2" s="0"/>
      <c r="AQS2" s="0"/>
      <c r="AQT2" s="0"/>
      <c r="AQU2" s="0"/>
      <c r="AQV2" s="0"/>
      <c r="AQW2" s="0"/>
      <c r="AQX2" s="0"/>
      <c r="AQY2" s="0"/>
      <c r="AQZ2" s="0"/>
      <c r="ARA2" s="0"/>
      <c r="ARB2" s="0"/>
      <c r="ARC2" s="0"/>
      <c r="ARD2" s="0"/>
      <c r="ARE2" s="0"/>
      <c r="ARF2" s="0"/>
      <c r="ARG2" s="0"/>
      <c r="ARH2" s="0"/>
      <c r="ARI2" s="0"/>
      <c r="ARJ2" s="0"/>
      <c r="ARK2" s="0"/>
      <c r="ARL2" s="0"/>
      <c r="ARM2" s="0"/>
      <c r="ARN2" s="0"/>
      <c r="ARO2" s="0"/>
      <c r="ARP2" s="0"/>
      <c r="ARQ2" s="0"/>
      <c r="ARR2" s="0"/>
      <c r="ARS2" s="0"/>
      <c r="ART2" s="0"/>
      <c r="ARU2" s="0"/>
      <c r="ARV2" s="0"/>
      <c r="ARW2" s="0"/>
      <c r="ARX2" s="0"/>
      <c r="ARY2" s="0"/>
      <c r="ARZ2" s="0"/>
      <c r="ASA2" s="0"/>
      <c r="ASB2" s="0"/>
      <c r="ASC2" s="0"/>
      <c r="ASD2" s="0"/>
      <c r="ASE2" s="0"/>
      <c r="ASF2" s="0"/>
      <c r="ASG2" s="0"/>
      <c r="ASH2" s="0"/>
      <c r="ASI2" s="0"/>
      <c r="ASJ2" s="0"/>
      <c r="ASK2" s="0"/>
      <c r="ASL2" s="0"/>
      <c r="ASM2" s="0"/>
      <c r="ASN2" s="0"/>
      <c r="ASO2" s="0"/>
      <c r="ASP2" s="0"/>
      <c r="ASQ2" s="0"/>
      <c r="ASR2" s="0"/>
      <c r="ASS2" s="0"/>
      <c r="AST2" s="0"/>
      <c r="ASU2" s="0"/>
      <c r="ASV2" s="0"/>
      <c r="ASW2" s="0"/>
      <c r="ASX2" s="0"/>
      <c r="ASY2" s="0"/>
      <c r="ASZ2" s="0"/>
      <c r="ATA2" s="0"/>
      <c r="ATB2" s="0"/>
      <c r="ATC2" s="0"/>
      <c r="ATD2" s="0"/>
      <c r="ATE2" s="0"/>
      <c r="ATF2" s="0"/>
      <c r="ATG2" s="0"/>
      <c r="ATH2" s="0"/>
      <c r="ATI2" s="0"/>
      <c r="ATJ2" s="0"/>
      <c r="ATK2" s="0"/>
      <c r="ATL2" s="0"/>
      <c r="ATM2" s="0"/>
      <c r="ATN2" s="0"/>
      <c r="ATO2" s="0"/>
      <c r="ATP2" s="0"/>
      <c r="ATQ2" s="0"/>
      <c r="ATR2" s="0"/>
      <c r="ATS2" s="0"/>
      <c r="ATT2" s="0"/>
      <c r="ATU2" s="0"/>
      <c r="ATV2" s="0"/>
      <c r="ATW2" s="0"/>
      <c r="ATX2" s="0"/>
      <c r="ATY2" s="0"/>
      <c r="ATZ2" s="0"/>
      <c r="AUA2" s="0"/>
      <c r="AUB2" s="0"/>
      <c r="AUC2" s="0"/>
      <c r="AUD2" s="0"/>
      <c r="AUE2" s="0"/>
      <c r="AUF2" s="0"/>
      <c r="AUG2" s="0"/>
      <c r="AUH2" s="0"/>
      <c r="AUI2" s="0"/>
      <c r="AUJ2" s="0"/>
      <c r="AUK2" s="0"/>
      <c r="AUL2" s="0"/>
      <c r="AUM2" s="0"/>
      <c r="AUN2" s="0"/>
      <c r="AUO2" s="0"/>
      <c r="AUP2" s="0"/>
      <c r="AUQ2" s="0"/>
      <c r="AUR2" s="0"/>
      <c r="AUS2" s="0"/>
      <c r="AUT2" s="0"/>
      <c r="AUU2" s="0"/>
      <c r="AUV2" s="0"/>
      <c r="AUW2" s="0"/>
      <c r="AUX2" s="0"/>
      <c r="AUY2" s="0"/>
      <c r="AUZ2" s="0"/>
      <c r="AVA2" s="0"/>
      <c r="AVB2" s="0"/>
      <c r="AVC2" s="0"/>
      <c r="AVD2" s="0"/>
      <c r="AVE2" s="0"/>
      <c r="AVF2" s="0"/>
      <c r="AVG2" s="0"/>
      <c r="AVH2" s="0"/>
      <c r="AVI2" s="0"/>
      <c r="AVJ2" s="0"/>
      <c r="AVK2" s="0"/>
      <c r="AVL2" s="0"/>
      <c r="AVM2" s="0"/>
      <c r="AVN2" s="0"/>
      <c r="AVO2" s="0"/>
      <c r="AVP2" s="0"/>
      <c r="AVQ2" s="0"/>
      <c r="AVR2" s="0"/>
      <c r="AVS2" s="0"/>
      <c r="AVT2" s="0"/>
      <c r="AVU2" s="0"/>
      <c r="AVV2" s="0"/>
      <c r="AVW2" s="0"/>
      <c r="AVX2" s="0"/>
      <c r="AVY2" s="0"/>
      <c r="AVZ2" s="0"/>
      <c r="AWA2" s="0"/>
      <c r="AWB2" s="0"/>
      <c r="AWC2" s="0"/>
      <c r="AWD2" s="0"/>
      <c r="AWE2" s="0"/>
      <c r="AWF2" s="0"/>
      <c r="AWG2" s="0"/>
      <c r="AWH2" s="0"/>
      <c r="AWI2" s="0"/>
      <c r="AWJ2" s="0"/>
      <c r="AWK2" s="0"/>
      <c r="AWL2" s="0"/>
      <c r="AWM2" s="0"/>
      <c r="AWN2" s="0"/>
      <c r="AWO2" s="0"/>
      <c r="AWP2" s="0"/>
      <c r="AWQ2" s="0"/>
      <c r="AWR2" s="0"/>
      <c r="AWS2" s="0"/>
      <c r="AWT2" s="0"/>
      <c r="AWU2" s="0"/>
      <c r="AWV2" s="0"/>
      <c r="AWW2" s="0"/>
      <c r="AWX2" s="0"/>
      <c r="AWY2" s="0"/>
      <c r="AWZ2" s="0"/>
      <c r="AXA2" s="0"/>
      <c r="AXB2" s="0"/>
      <c r="AXC2" s="0"/>
      <c r="AXD2" s="0"/>
      <c r="AXE2" s="0"/>
      <c r="AXF2" s="0"/>
      <c r="AXG2" s="0"/>
      <c r="AXH2" s="0"/>
      <c r="AXI2" s="0"/>
      <c r="AXJ2" s="0"/>
      <c r="AXK2" s="0"/>
      <c r="AXL2" s="0"/>
      <c r="AXM2" s="0"/>
      <c r="AXN2" s="0"/>
      <c r="AXO2" s="0"/>
      <c r="AXP2" s="0"/>
      <c r="AXQ2" s="0"/>
      <c r="AXR2" s="0"/>
      <c r="AXS2" s="0"/>
      <c r="AXT2" s="0"/>
      <c r="AXU2" s="0"/>
      <c r="AXV2" s="0"/>
      <c r="AXW2" s="0"/>
      <c r="AXX2" s="0"/>
      <c r="AXY2" s="0"/>
      <c r="AXZ2" s="0"/>
      <c r="AYA2" s="0"/>
      <c r="AYB2" s="0"/>
      <c r="AYC2" s="0"/>
      <c r="AYD2" s="0"/>
      <c r="AYE2" s="0"/>
      <c r="AYF2" s="0"/>
      <c r="AYG2" s="0"/>
      <c r="AYH2" s="0"/>
      <c r="AYI2" s="0"/>
      <c r="AYJ2" s="0"/>
      <c r="AYK2" s="0"/>
      <c r="AYL2" s="0"/>
      <c r="AYM2" s="0"/>
      <c r="AYN2" s="0"/>
      <c r="AYO2" s="0"/>
      <c r="AYP2" s="0"/>
      <c r="AYQ2" s="0"/>
      <c r="AYR2" s="0"/>
      <c r="AYS2" s="0"/>
      <c r="AYT2" s="0"/>
      <c r="AYU2" s="0"/>
      <c r="AYV2" s="0"/>
      <c r="AYW2" s="0"/>
      <c r="AYX2" s="0"/>
      <c r="AYY2" s="0"/>
      <c r="AYZ2" s="0"/>
      <c r="AZA2" s="0"/>
      <c r="AZB2" s="0"/>
      <c r="AZC2" s="0"/>
      <c r="AZD2" s="0"/>
      <c r="AZE2" s="0"/>
      <c r="AZF2" s="0"/>
      <c r="AZG2" s="0"/>
      <c r="AZH2" s="0"/>
      <c r="AZI2" s="0"/>
      <c r="AZJ2" s="0"/>
      <c r="AZK2" s="0"/>
      <c r="AZL2" s="0"/>
      <c r="AZM2" s="0"/>
      <c r="AZN2" s="0"/>
      <c r="AZO2" s="0"/>
      <c r="AZP2" s="0"/>
      <c r="AZQ2" s="0"/>
      <c r="AZR2" s="0"/>
      <c r="AZS2" s="0"/>
      <c r="AZT2" s="0"/>
      <c r="AZU2" s="0"/>
      <c r="AZV2" s="0"/>
      <c r="AZW2" s="0"/>
      <c r="AZX2" s="0"/>
      <c r="AZY2" s="0"/>
      <c r="AZZ2" s="0"/>
      <c r="BAA2" s="0"/>
      <c r="BAB2" s="0"/>
      <c r="BAC2" s="0"/>
      <c r="BAD2" s="0"/>
      <c r="BAE2" s="0"/>
      <c r="BAF2" s="0"/>
      <c r="BAG2" s="0"/>
      <c r="BAH2" s="0"/>
      <c r="BAI2" s="0"/>
      <c r="BAJ2" s="0"/>
      <c r="BAK2" s="0"/>
      <c r="BAL2" s="0"/>
      <c r="BAM2" s="0"/>
      <c r="BAN2" s="0"/>
      <c r="BAO2" s="0"/>
      <c r="BAP2" s="0"/>
      <c r="BAQ2" s="0"/>
      <c r="BAR2" s="0"/>
      <c r="BAS2" s="0"/>
      <c r="BAT2" s="0"/>
      <c r="BAU2" s="0"/>
      <c r="BAV2" s="0"/>
      <c r="BAW2" s="0"/>
      <c r="BAX2" s="0"/>
      <c r="BAY2" s="0"/>
      <c r="BAZ2" s="0"/>
      <c r="BBA2" s="0"/>
      <c r="BBB2" s="0"/>
      <c r="BBC2" s="0"/>
      <c r="BBD2" s="0"/>
      <c r="BBE2" s="0"/>
      <c r="BBF2" s="0"/>
      <c r="BBG2" s="0"/>
      <c r="BBH2" s="0"/>
      <c r="BBI2" s="0"/>
      <c r="BBJ2" s="0"/>
      <c r="BBK2" s="0"/>
      <c r="BBL2" s="0"/>
      <c r="BBM2" s="0"/>
      <c r="BBN2" s="0"/>
      <c r="BBO2" s="0"/>
      <c r="BBP2" s="0"/>
      <c r="BBQ2" s="0"/>
      <c r="BBR2" s="0"/>
      <c r="BBS2" s="0"/>
      <c r="BBT2" s="0"/>
      <c r="BBU2" s="0"/>
      <c r="BBV2" s="0"/>
      <c r="BBW2" s="0"/>
      <c r="BBX2" s="0"/>
      <c r="BBY2" s="0"/>
      <c r="BBZ2" s="0"/>
      <c r="BCA2" s="0"/>
      <c r="BCB2" s="0"/>
      <c r="BCC2" s="0"/>
      <c r="BCD2" s="0"/>
      <c r="BCE2" s="0"/>
      <c r="BCF2" s="0"/>
      <c r="BCG2" s="0"/>
      <c r="BCH2" s="0"/>
      <c r="BCI2" s="0"/>
      <c r="BCJ2" s="0"/>
      <c r="BCK2" s="0"/>
      <c r="BCL2" s="0"/>
      <c r="BCM2" s="0"/>
      <c r="BCN2" s="0"/>
      <c r="BCO2" s="0"/>
      <c r="BCP2" s="0"/>
      <c r="BCQ2" s="0"/>
      <c r="BCR2" s="0"/>
      <c r="BCS2" s="0"/>
      <c r="BCT2" s="0"/>
      <c r="BCU2" s="0"/>
      <c r="BCV2" s="0"/>
      <c r="BCW2" s="0"/>
      <c r="BCX2" s="0"/>
      <c r="BCY2" s="0"/>
      <c r="BCZ2" s="0"/>
      <c r="BDA2" s="0"/>
      <c r="BDB2" s="0"/>
      <c r="BDC2" s="0"/>
      <c r="BDD2" s="0"/>
      <c r="BDE2" s="0"/>
      <c r="BDF2" s="0"/>
      <c r="BDG2" s="0"/>
      <c r="BDH2" s="0"/>
      <c r="BDI2" s="0"/>
      <c r="BDJ2" s="0"/>
      <c r="BDK2" s="0"/>
      <c r="BDL2" s="0"/>
      <c r="BDM2" s="0"/>
      <c r="BDN2" s="0"/>
      <c r="BDO2" s="0"/>
      <c r="BDP2" s="0"/>
      <c r="BDQ2" s="0"/>
      <c r="BDR2" s="0"/>
      <c r="BDS2" s="0"/>
      <c r="BDT2" s="0"/>
      <c r="BDU2" s="0"/>
      <c r="BDV2" s="0"/>
      <c r="BDW2" s="0"/>
      <c r="BDX2" s="0"/>
      <c r="BDY2" s="0"/>
      <c r="BDZ2" s="0"/>
      <c r="BEA2" s="0"/>
      <c r="BEB2" s="0"/>
      <c r="BEC2" s="0"/>
      <c r="BED2" s="0"/>
      <c r="BEE2" s="0"/>
      <c r="BEF2" s="0"/>
      <c r="BEG2" s="0"/>
      <c r="BEH2" s="0"/>
      <c r="BEI2" s="0"/>
      <c r="BEJ2" s="0"/>
      <c r="BEK2" s="0"/>
      <c r="BEL2" s="0"/>
      <c r="BEM2" s="0"/>
      <c r="BEN2" s="0"/>
      <c r="BEO2" s="0"/>
      <c r="BEP2" s="0"/>
      <c r="BEQ2" s="0"/>
      <c r="BER2" s="0"/>
      <c r="BES2" s="0"/>
      <c r="BET2" s="0"/>
      <c r="BEU2" s="0"/>
      <c r="BEV2" s="0"/>
      <c r="BEW2" s="0"/>
      <c r="BEX2" s="0"/>
      <c r="BEY2" s="0"/>
      <c r="BEZ2" s="0"/>
      <c r="BFA2" s="0"/>
      <c r="BFB2" s="0"/>
      <c r="BFC2" s="0"/>
      <c r="BFD2" s="0"/>
      <c r="BFE2" s="0"/>
      <c r="BFF2" s="0"/>
      <c r="BFG2" s="0"/>
      <c r="BFH2" s="0"/>
      <c r="BFI2" s="0"/>
      <c r="BFJ2" s="0"/>
      <c r="BFK2" s="0"/>
      <c r="BFL2" s="0"/>
      <c r="BFM2" s="0"/>
      <c r="BFN2" s="0"/>
      <c r="BFO2" s="0"/>
      <c r="BFP2" s="0"/>
      <c r="BFQ2" s="0"/>
      <c r="BFR2" s="0"/>
      <c r="BFS2" s="0"/>
      <c r="BFT2" s="0"/>
      <c r="BFU2" s="0"/>
      <c r="BFV2" s="0"/>
      <c r="BFW2" s="0"/>
      <c r="BFX2" s="0"/>
      <c r="BFY2" s="0"/>
      <c r="BFZ2" s="0"/>
      <c r="BGA2" s="0"/>
      <c r="BGB2" s="0"/>
      <c r="BGC2" s="0"/>
      <c r="BGD2" s="0"/>
      <c r="BGE2" s="0"/>
      <c r="BGF2" s="0"/>
      <c r="BGG2" s="0"/>
      <c r="BGH2" s="0"/>
      <c r="BGI2" s="0"/>
      <c r="BGJ2" s="0"/>
      <c r="BGK2" s="0"/>
      <c r="BGL2" s="0"/>
      <c r="BGM2" s="0"/>
      <c r="BGN2" s="0"/>
      <c r="BGO2" s="0"/>
      <c r="BGP2" s="0"/>
      <c r="BGQ2" s="0"/>
      <c r="BGR2" s="0"/>
      <c r="BGS2" s="0"/>
      <c r="BGT2" s="0"/>
      <c r="BGU2" s="0"/>
      <c r="BGV2" s="0"/>
      <c r="BGW2" s="0"/>
      <c r="BGX2" s="0"/>
      <c r="BGY2" s="0"/>
      <c r="BGZ2" s="0"/>
      <c r="BHA2" s="0"/>
      <c r="BHB2" s="0"/>
      <c r="BHC2" s="0"/>
      <c r="BHD2" s="0"/>
      <c r="BHE2" s="0"/>
      <c r="BHF2" s="0"/>
      <c r="BHG2" s="0"/>
      <c r="BHH2" s="0"/>
      <c r="BHI2" s="0"/>
      <c r="BHJ2" s="0"/>
      <c r="BHK2" s="0"/>
      <c r="BHL2" s="0"/>
      <c r="BHM2" s="0"/>
      <c r="BHN2" s="0"/>
      <c r="BHO2" s="0"/>
      <c r="BHP2" s="0"/>
      <c r="BHQ2" s="0"/>
      <c r="BHR2" s="0"/>
      <c r="BHS2" s="0"/>
      <c r="BHT2" s="0"/>
      <c r="BHU2" s="0"/>
      <c r="BHV2" s="0"/>
      <c r="BHW2" s="0"/>
      <c r="BHX2" s="0"/>
      <c r="BHY2" s="0"/>
      <c r="BHZ2" s="0"/>
      <c r="BIA2" s="0"/>
      <c r="BIB2" s="0"/>
      <c r="BIC2" s="0"/>
      <c r="BID2" s="0"/>
      <c r="BIE2" s="0"/>
      <c r="BIF2" s="0"/>
      <c r="BIG2" s="0"/>
      <c r="BIH2" s="0"/>
      <c r="BII2" s="0"/>
      <c r="BIJ2" s="0"/>
      <c r="BIK2" s="0"/>
      <c r="BIL2" s="0"/>
      <c r="BIM2" s="0"/>
      <c r="BIN2" s="0"/>
      <c r="BIO2" s="0"/>
      <c r="BIP2" s="0"/>
      <c r="BIQ2" s="0"/>
      <c r="BIR2" s="0"/>
      <c r="BIS2" s="0"/>
      <c r="BIT2" s="0"/>
      <c r="BIU2" s="0"/>
      <c r="BIV2" s="0"/>
      <c r="BIW2" s="0"/>
      <c r="BIX2" s="0"/>
      <c r="BIY2" s="0"/>
      <c r="BIZ2" s="0"/>
      <c r="BJA2" s="0"/>
      <c r="BJB2" s="0"/>
      <c r="BJC2" s="0"/>
      <c r="BJD2" s="0"/>
      <c r="BJE2" s="0"/>
      <c r="BJF2" s="0"/>
      <c r="BJG2" s="0"/>
      <c r="BJH2" s="0"/>
      <c r="BJI2" s="0"/>
      <c r="BJJ2" s="0"/>
      <c r="BJK2" s="0"/>
      <c r="BJL2" s="0"/>
      <c r="BJM2" s="0"/>
      <c r="BJN2" s="0"/>
      <c r="BJO2" s="0"/>
      <c r="BJP2" s="0"/>
      <c r="BJQ2" s="0"/>
      <c r="BJR2" s="0"/>
      <c r="BJS2" s="0"/>
      <c r="BJT2" s="0"/>
      <c r="BJU2" s="0"/>
      <c r="BJV2" s="0"/>
      <c r="BJW2" s="0"/>
      <c r="BJX2" s="0"/>
      <c r="BJY2" s="0"/>
      <c r="BJZ2" s="0"/>
      <c r="BKA2" s="0"/>
      <c r="BKB2" s="0"/>
      <c r="BKC2" s="0"/>
      <c r="BKD2" s="0"/>
      <c r="BKE2" s="0"/>
      <c r="BKF2" s="0"/>
      <c r="BKG2" s="0"/>
      <c r="BKH2" s="0"/>
      <c r="BKI2" s="0"/>
      <c r="BKJ2" s="0"/>
      <c r="BKK2" s="0"/>
      <c r="BKL2" s="0"/>
      <c r="BKM2" s="0"/>
      <c r="BKN2" s="0"/>
      <c r="BKO2" s="0"/>
      <c r="BKP2" s="0"/>
      <c r="BKQ2" s="0"/>
      <c r="BKR2" s="0"/>
      <c r="BKS2" s="0"/>
      <c r="BKT2" s="0"/>
      <c r="BKU2" s="0"/>
      <c r="BKV2" s="0"/>
      <c r="BKW2" s="0"/>
      <c r="BKX2" s="0"/>
      <c r="BKY2" s="0"/>
      <c r="BKZ2" s="0"/>
      <c r="BLA2" s="0"/>
      <c r="BLB2" s="0"/>
      <c r="BLC2" s="0"/>
      <c r="BLD2" s="0"/>
      <c r="BLE2" s="0"/>
      <c r="BLF2" s="0"/>
      <c r="BLG2" s="0"/>
      <c r="BLH2" s="0"/>
      <c r="BLI2" s="0"/>
      <c r="BLJ2" s="0"/>
      <c r="BLK2" s="0"/>
      <c r="BLL2" s="0"/>
      <c r="BLM2" s="0"/>
      <c r="BLN2" s="0"/>
      <c r="BLO2" s="0"/>
      <c r="BLP2" s="0"/>
      <c r="BLQ2" s="0"/>
      <c r="BLR2" s="0"/>
      <c r="BLS2" s="0"/>
      <c r="BLT2" s="0"/>
      <c r="BLU2" s="0"/>
      <c r="BLV2" s="0"/>
      <c r="BLW2" s="0"/>
      <c r="BLX2" s="0"/>
      <c r="BLY2" s="0"/>
      <c r="BLZ2" s="0"/>
      <c r="BMA2" s="0"/>
      <c r="BMB2" s="0"/>
      <c r="BMC2" s="0"/>
      <c r="BMD2" s="0"/>
      <c r="BME2" s="0"/>
      <c r="BMF2" s="0"/>
      <c r="BMG2" s="0"/>
      <c r="BMH2" s="0"/>
      <c r="BMI2" s="0"/>
      <c r="BMJ2" s="0"/>
      <c r="BMK2" s="0"/>
      <c r="BML2" s="0"/>
      <c r="BMM2" s="0"/>
      <c r="BMN2" s="0"/>
      <c r="BMO2" s="0"/>
      <c r="BMP2" s="0"/>
      <c r="BMQ2" s="0"/>
      <c r="BMR2" s="0"/>
      <c r="BMS2" s="0"/>
      <c r="BMT2" s="0"/>
      <c r="BMU2" s="0"/>
      <c r="BMV2" s="0"/>
      <c r="BMW2" s="0"/>
      <c r="BMX2" s="0"/>
      <c r="BMY2" s="0"/>
      <c r="BMZ2" s="0"/>
      <c r="BNA2" s="0"/>
      <c r="BNB2" s="0"/>
      <c r="BNC2" s="0"/>
      <c r="BND2" s="0"/>
      <c r="BNE2" s="0"/>
      <c r="BNF2" s="0"/>
      <c r="BNG2" s="0"/>
      <c r="BNH2" s="0"/>
      <c r="BNI2" s="0"/>
      <c r="BNJ2" s="0"/>
      <c r="BNK2" s="0"/>
      <c r="BNL2" s="0"/>
      <c r="BNM2" s="0"/>
      <c r="BNN2" s="0"/>
      <c r="BNO2" s="0"/>
      <c r="BNP2" s="0"/>
      <c r="BNQ2" s="0"/>
      <c r="BNR2" s="0"/>
      <c r="BNS2" s="0"/>
      <c r="BNT2" s="0"/>
      <c r="BNU2" s="0"/>
      <c r="BNV2" s="0"/>
      <c r="BNW2" s="0"/>
      <c r="BNX2" s="0"/>
      <c r="BNY2" s="0"/>
      <c r="BNZ2" s="0"/>
      <c r="BOA2" s="0"/>
      <c r="BOB2" s="0"/>
      <c r="BOC2" s="0"/>
      <c r="BOD2" s="0"/>
      <c r="BOE2" s="0"/>
      <c r="BOF2" s="0"/>
      <c r="BOG2" s="0"/>
      <c r="BOH2" s="0"/>
      <c r="BOI2" s="0"/>
      <c r="BOJ2" s="0"/>
      <c r="BOK2" s="0"/>
      <c r="BOL2" s="0"/>
      <c r="BOM2" s="0"/>
      <c r="BON2" s="0"/>
      <c r="BOO2" s="0"/>
      <c r="BOP2" s="0"/>
      <c r="BOQ2" s="0"/>
      <c r="BOR2" s="0"/>
      <c r="BOS2" s="0"/>
      <c r="BOT2" s="0"/>
      <c r="BOU2" s="0"/>
      <c r="BOV2" s="0"/>
      <c r="BOW2" s="0"/>
      <c r="BOX2" s="0"/>
      <c r="BOY2" s="0"/>
      <c r="BOZ2" s="0"/>
      <c r="BPA2" s="0"/>
      <c r="BPB2" s="0"/>
      <c r="BPC2" s="0"/>
      <c r="BPD2" s="0"/>
      <c r="BPE2" s="0"/>
      <c r="BPF2" s="0"/>
      <c r="BPG2" s="0"/>
      <c r="BPH2" s="0"/>
      <c r="BPI2" s="0"/>
      <c r="BPJ2" s="0"/>
      <c r="BPK2" s="0"/>
      <c r="BPL2" s="0"/>
      <c r="BPM2" s="0"/>
      <c r="BPN2" s="0"/>
      <c r="BPO2" s="0"/>
      <c r="BPP2" s="0"/>
      <c r="BPQ2" s="0"/>
      <c r="BPR2" s="0"/>
      <c r="BPS2" s="0"/>
      <c r="BPT2" s="0"/>
      <c r="BPU2" s="0"/>
      <c r="BPV2" s="0"/>
      <c r="BPW2" s="0"/>
      <c r="BPX2" s="0"/>
      <c r="BPY2" s="0"/>
      <c r="BPZ2" s="0"/>
      <c r="BQA2" s="0"/>
      <c r="BQB2" s="0"/>
      <c r="BQC2" s="0"/>
      <c r="BQD2" s="0"/>
      <c r="BQE2" s="0"/>
      <c r="BQF2" s="0"/>
      <c r="BQG2" s="0"/>
      <c r="BQH2" s="0"/>
      <c r="BQI2" s="0"/>
      <c r="BQJ2" s="0"/>
      <c r="BQK2" s="0"/>
      <c r="BQL2" s="0"/>
      <c r="BQM2" s="0"/>
      <c r="BQN2" s="0"/>
      <c r="BQO2" s="0"/>
      <c r="BQP2" s="0"/>
      <c r="BQQ2" s="0"/>
      <c r="BQR2" s="0"/>
      <c r="BQS2" s="0"/>
      <c r="BQT2" s="0"/>
      <c r="BQU2" s="0"/>
      <c r="BQV2" s="0"/>
      <c r="BQW2" s="0"/>
      <c r="BQX2" s="0"/>
      <c r="BQY2" s="0"/>
      <c r="BQZ2" s="0"/>
      <c r="BRA2" s="0"/>
      <c r="BRB2" s="0"/>
      <c r="BRC2" s="0"/>
      <c r="BRD2" s="0"/>
      <c r="BRE2" s="0"/>
      <c r="BRF2" s="0"/>
      <c r="BRG2" s="0"/>
      <c r="BRH2" s="0"/>
      <c r="BRI2" s="0"/>
      <c r="BRJ2" s="0"/>
      <c r="BRK2" s="0"/>
      <c r="BRL2" s="0"/>
      <c r="BRM2" s="0"/>
      <c r="BRN2" s="0"/>
      <c r="BRO2" s="0"/>
      <c r="BRP2" s="0"/>
      <c r="BRQ2" s="0"/>
      <c r="BRR2" s="0"/>
      <c r="BRS2" s="0"/>
      <c r="BRT2" s="0"/>
      <c r="BRU2" s="0"/>
      <c r="BRV2" s="0"/>
      <c r="BRW2" s="0"/>
      <c r="BRX2" s="0"/>
      <c r="BRY2" s="0"/>
      <c r="BRZ2" s="0"/>
      <c r="BSA2" s="0"/>
      <c r="BSB2" s="0"/>
      <c r="BSC2" s="0"/>
      <c r="BSD2" s="0"/>
      <c r="BSE2" s="0"/>
      <c r="BSF2" s="0"/>
      <c r="BSG2" s="0"/>
      <c r="BSH2" s="0"/>
      <c r="BSI2" s="0"/>
      <c r="BSJ2" s="0"/>
      <c r="BSK2" s="0"/>
      <c r="BSL2" s="0"/>
      <c r="BSM2" s="0"/>
      <c r="BSN2" s="0"/>
      <c r="BSO2" s="0"/>
      <c r="BSP2" s="0"/>
      <c r="BSQ2" s="0"/>
      <c r="BSR2" s="0"/>
      <c r="BSS2" s="0"/>
      <c r="BST2" s="0"/>
      <c r="BSU2" s="0"/>
      <c r="BSV2" s="0"/>
      <c r="BSW2" s="0"/>
      <c r="BSX2" s="0"/>
      <c r="BSY2" s="0"/>
      <c r="BSZ2" s="0"/>
      <c r="BTA2" s="0"/>
      <c r="BTB2" s="0"/>
      <c r="BTC2" s="0"/>
      <c r="BTD2" s="0"/>
      <c r="BTE2" s="0"/>
      <c r="BTF2" s="0"/>
      <c r="BTG2" s="0"/>
      <c r="BTH2" s="0"/>
      <c r="BTI2" s="0"/>
      <c r="BTJ2" s="0"/>
      <c r="BTK2" s="0"/>
      <c r="BTL2" s="0"/>
      <c r="BTM2" s="0"/>
      <c r="BTN2" s="0"/>
      <c r="BTO2" s="0"/>
      <c r="BTP2" s="0"/>
      <c r="BTQ2" s="0"/>
      <c r="BTR2" s="0"/>
      <c r="BTS2" s="0"/>
      <c r="BTT2" s="0"/>
      <c r="BTU2" s="0"/>
      <c r="BTV2" s="0"/>
      <c r="BTW2" s="0"/>
      <c r="BTX2" s="0"/>
      <c r="BTY2" s="0"/>
      <c r="BTZ2" s="0"/>
      <c r="BUA2" s="0"/>
      <c r="BUB2" s="0"/>
      <c r="BUC2" s="0"/>
      <c r="BUD2" s="0"/>
      <c r="BUE2" s="0"/>
      <c r="BUF2" s="0"/>
      <c r="BUG2" s="0"/>
      <c r="BUH2" s="0"/>
      <c r="BUI2" s="0"/>
      <c r="BUJ2" s="0"/>
      <c r="BUK2" s="0"/>
      <c r="BUL2" s="0"/>
      <c r="BUM2" s="0"/>
      <c r="BUN2" s="0"/>
      <c r="BUO2" s="0"/>
      <c r="BUP2" s="0"/>
      <c r="BUQ2" s="0"/>
      <c r="BUR2" s="0"/>
      <c r="BUS2" s="0"/>
      <c r="BUT2" s="0"/>
      <c r="BUU2" s="0"/>
      <c r="BUV2" s="0"/>
      <c r="BUW2" s="0"/>
      <c r="BUX2" s="0"/>
      <c r="BUY2" s="0"/>
      <c r="BUZ2" s="0"/>
      <c r="BVA2" s="0"/>
      <c r="BVB2" s="0"/>
      <c r="BVC2" s="0"/>
      <c r="BVD2" s="0"/>
      <c r="BVE2" s="0"/>
      <c r="BVF2" s="0"/>
      <c r="BVG2" s="0"/>
      <c r="BVH2" s="0"/>
      <c r="BVI2" s="0"/>
      <c r="BVJ2" s="0"/>
      <c r="BVK2" s="0"/>
      <c r="BVL2" s="0"/>
      <c r="BVM2" s="0"/>
      <c r="BVN2" s="0"/>
      <c r="BVO2" s="0"/>
      <c r="BVP2" s="0"/>
      <c r="BVQ2" s="0"/>
      <c r="BVR2" s="0"/>
      <c r="BVS2" s="0"/>
      <c r="BVT2" s="0"/>
      <c r="BVU2" s="0"/>
      <c r="BVV2" s="0"/>
      <c r="BVW2" s="0"/>
      <c r="BVX2" s="0"/>
      <c r="BVY2" s="0"/>
      <c r="BVZ2" s="0"/>
      <c r="BWA2" s="0"/>
      <c r="BWB2" s="0"/>
      <c r="BWC2" s="0"/>
      <c r="BWD2" s="0"/>
      <c r="BWE2" s="0"/>
      <c r="BWF2" s="0"/>
      <c r="BWG2" s="0"/>
      <c r="BWH2" s="0"/>
      <c r="BWI2" s="0"/>
      <c r="BWJ2" s="0"/>
      <c r="BWK2" s="0"/>
      <c r="BWL2" s="0"/>
      <c r="BWM2" s="0"/>
      <c r="BWN2" s="0"/>
      <c r="BWO2" s="0"/>
      <c r="BWP2" s="0"/>
      <c r="BWQ2" s="0"/>
      <c r="BWR2" s="0"/>
      <c r="BWS2" s="0"/>
      <c r="BWT2" s="0"/>
      <c r="BWU2" s="0"/>
      <c r="BWV2" s="0"/>
      <c r="BWW2" s="0"/>
      <c r="BWX2" s="0"/>
      <c r="BWY2" s="0"/>
      <c r="BWZ2" s="0"/>
      <c r="BXA2" s="0"/>
      <c r="BXB2" s="0"/>
      <c r="BXC2" s="0"/>
      <c r="BXD2" s="0"/>
      <c r="BXE2" s="0"/>
      <c r="BXF2" s="0"/>
      <c r="BXG2" s="0"/>
      <c r="BXH2" s="0"/>
      <c r="BXI2" s="0"/>
      <c r="BXJ2" s="0"/>
      <c r="BXK2" s="0"/>
      <c r="BXL2" s="0"/>
      <c r="BXM2" s="0"/>
      <c r="BXN2" s="0"/>
      <c r="BXO2" s="0"/>
      <c r="BXP2" s="0"/>
      <c r="BXQ2" s="0"/>
      <c r="BXR2" s="0"/>
      <c r="BXS2" s="0"/>
      <c r="BXT2" s="0"/>
      <c r="BXU2" s="0"/>
      <c r="BXV2" s="0"/>
      <c r="BXW2" s="0"/>
      <c r="BXX2" s="0"/>
      <c r="BXY2" s="0"/>
      <c r="BXZ2" s="0"/>
      <c r="BYA2" s="0"/>
      <c r="BYB2" s="0"/>
      <c r="BYC2" s="0"/>
      <c r="BYD2" s="0"/>
      <c r="BYE2" s="0"/>
      <c r="BYF2" s="0"/>
      <c r="BYG2" s="0"/>
      <c r="BYH2" s="0"/>
      <c r="BYI2" s="0"/>
      <c r="BYJ2" s="0"/>
      <c r="BYK2" s="0"/>
      <c r="BYL2" s="0"/>
      <c r="BYM2" s="0"/>
      <c r="BYN2" s="0"/>
      <c r="BYO2" s="0"/>
      <c r="BYP2" s="0"/>
      <c r="BYQ2" s="0"/>
      <c r="BYR2" s="0"/>
      <c r="BYS2" s="0"/>
      <c r="BYT2" s="0"/>
      <c r="BYU2" s="0"/>
      <c r="BYV2" s="0"/>
      <c r="BYW2" s="0"/>
      <c r="BYX2" s="0"/>
      <c r="BYY2" s="0"/>
      <c r="BYZ2" s="0"/>
      <c r="BZA2" s="0"/>
      <c r="BZB2" s="0"/>
      <c r="BZC2" s="0"/>
      <c r="BZD2" s="0"/>
      <c r="BZE2" s="0"/>
      <c r="BZF2" s="0"/>
      <c r="BZG2" s="0"/>
      <c r="BZH2" s="0"/>
      <c r="BZI2" s="0"/>
      <c r="BZJ2" s="0"/>
      <c r="BZK2" s="0"/>
      <c r="BZL2" s="0"/>
      <c r="BZM2" s="0"/>
      <c r="BZN2" s="0"/>
      <c r="BZO2" s="0"/>
      <c r="BZP2" s="0"/>
      <c r="BZQ2" s="0"/>
      <c r="BZR2" s="0"/>
      <c r="BZS2" s="0"/>
      <c r="BZT2" s="0"/>
      <c r="BZU2" s="0"/>
      <c r="BZV2" s="0"/>
      <c r="BZW2" s="0"/>
      <c r="BZX2" s="0"/>
      <c r="BZY2" s="0"/>
      <c r="BZZ2" s="0"/>
      <c r="CAA2" s="0"/>
      <c r="CAB2" s="0"/>
      <c r="CAC2" s="0"/>
      <c r="CAD2" s="0"/>
      <c r="CAE2" s="0"/>
      <c r="CAF2" s="0"/>
      <c r="CAG2" s="0"/>
      <c r="CAH2" s="0"/>
      <c r="CAI2" s="0"/>
      <c r="CAJ2" s="0"/>
      <c r="CAK2" s="0"/>
      <c r="CAL2" s="0"/>
      <c r="CAM2" s="0"/>
      <c r="CAN2" s="0"/>
      <c r="CAO2" s="0"/>
      <c r="CAP2" s="0"/>
      <c r="CAQ2" s="0"/>
      <c r="CAR2" s="0"/>
      <c r="CAS2" s="0"/>
      <c r="CAT2" s="0"/>
      <c r="CAU2" s="0"/>
      <c r="CAV2" s="0"/>
      <c r="CAW2" s="0"/>
      <c r="CAX2" s="0"/>
      <c r="CAY2" s="0"/>
      <c r="CAZ2" s="0"/>
      <c r="CBA2" s="0"/>
      <c r="CBB2" s="0"/>
      <c r="CBC2" s="0"/>
      <c r="CBD2" s="0"/>
      <c r="CBE2" s="0"/>
      <c r="CBF2" s="0"/>
      <c r="CBG2" s="0"/>
      <c r="CBH2" s="0"/>
      <c r="CBI2" s="0"/>
      <c r="CBJ2" s="0"/>
      <c r="CBK2" s="0"/>
      <c r="CBL2" s="0"/>
      <c r="CBM2" s="0"/>
      <c r="CBN2" s="0"/>
      <c r="CBO2" s="0"/>
      <c r="CBP2" s="0"/>
      <c r="CBQ2" s="0"/>
      <c r="CBR2" s="0"/>
      <c r="CBS2" s="0"/>
      <c r="CBT2" s="0"/>
      <c r="CBU2" s="0"/>
      <c r="CBV2" s="0"/>
      <c r="CBW2" s="0"/>
      <c r="CBX2" s="0"/>
      <c r="CBY2" s="0"/>
      <c r="CBZ2" s="0"/>
      <c r="CCA2" s="0"/>
      <c r="CCB2" s="0"/>
      <c r="CCC2" s="0"/>
      <c r="CCD2" s="0"/>
      <c r="CCE2" s="0"/>
      <c r="CCF2" s="0"/>
      <c r="CCG2" s="0"/>
      <c r="CCH2" s="0"/>
      <c r="CCI2" s="0"/>
      <c r="CCJ2" s="0"/>
      <c r="CCK2" s="0"/>
      <c r="CCL2" s="0"/>
      <c r="CCM2" s="0"/>
      <c r="CCN2" s="0"/>
      <c r="CCO2" s="0"/>
      <c r="CCP2" s="0"/>
      <c r="CCQ2" s="0"/>
      <c r="CCR2" s="0"/>
      <c r="CCS2" s="0"/>
      <c r="CCT2" s="0"/>
      <c r="CCU2" s="0"/>
      <c r="CCV2" s="0"/>
      <c r="CCW2" s="0"/>
      <c r="CCX2" s="0"/>
      <c r="CCY2" s="0"/>
      <c r="CCZ2" s="0"/>
      <c r="CDA2" s="0"/>
      <c r="CDB2" s="0"/>
      <c r="CDC2" s="0"/>
      <c r="CDD2" s="0"/>
      <c r="CDE2" s="0"/>
      <c r="CDF2" s="0"/>
      <c r="CDG2" s="0"/>
      <c r="CDH2" s="0"/>
      <c r="CDI2" s="0"/>
      <c r="CDJ2" s="0"/>
      <c r="CDK2" s="0"/>
      <c r="CDL2" s="0"/>
      <c r="CDM2" s="0"/>
      <c r="CDN2" s="0"/>
      <c r="CDO2" s="0"/>
      <c r="CDP2" s="0"/>
      <c r="CDQ2" s="0"/>
      <c r="CDR2" s="0"/>
      <c r="CDS2" s="0"/>
      <c r="CDT2" s="0"/>
      <c r="CDU2" s="0"/>
      <c r="CDV2" s="0"/>
      <c r="CDW2" s="0"/>
      <c r="CDX2" s="0"/>
      <c r="CDY2" s="0"/>
      <c r="CDZ2" s="0"/>
      <c r="CEA2" s="0"/>
      <c r="CEB2" s="0"/>
      <c r="CEC2" s="0"/>
      <c r="CED2" s="0"/>
      <c r="CEE2" s="0"/>
      <c r="CEF2" s="0"/>
      <c r="CEG2" s="0"/>
      <c r="CEH2" s="0"/>
      <c r="CEI2" s="0"/>
      <c r="CEJ2" s="0"/>
      <c r="CEK2" s="0"/>
      <c r="CEL2" s="0"/>
      <c r="CEM2" s="0"/>
      <c r="CEN2" s="0"/>
      <c r="CEO2" s="0"/>
      <c r="CEP2" s="0"/>
      <c r="CEQ2" s="0"/>
      <c r="CER2" s="0"/>
      <c r="CES2" s="0"/>
      <c r="CET2" s="0"/>
      <c r="CEU2" s="0"/>
      <c r="CEV2" s="0"/>
      <c r="CEW2" s="0"/>
      <c r="CEX2" s="0"/>
      <c r="CEY2" s="0"/>
      <c r="CEZ2" s="0"/>
      <c r="CFA2" s="0"/>
      <c r="CFB2" s="0"/>
      <c r="CFC2" s="0"/>
      <c r="CFD2" s="0"/>
      <c r="CFE2" s="0"/>
      <c r="CFF2" s="0"/>
      <c r="CFG2" s="0"/>
      <c r="CFH2" s="0"/>
      <c r="CFI2" s="0"/>
      <c r="CFJ2" s="0"/>
      <c r="CFK2" s="0"/>
      <c r="CFL2" s="0"/>
      <c r="CFM2" s="0"/>
      <c r="CFN2" s="0"/>
      <c r="CFO2" s="0"/>
      <c r="CFP2" s="0"/>
      <c r="CFQ2" s="0"/>
      <c r="CFR2" s="0"/>
      <c r="CFS2" s="0"/>
      <c r="CFT2" s="0"/>
      <c r="CFU2" s="0"/>
      <c r="CFV2" s="0"/>
      <c r="CFW2" s="0"/>
      <c r="CFX2" s="0"/>
      <c r="CFY2" s="0"/>
      <c r="CFZ2" s="0"/>
      <c r="CGA2" s="0"/>
      <c r="CGB2" s="0"/>
      <c r="CGC2" s="0"/>
      <c r="CGD2" s="0"/>
      <c r="CGE2" s="0"/>
      <c r="CGF2" s="0"/>
      <c r="CGG2" s="0"/>
      <c r="CGH2" s="0"/>
      <c r="CGI2" s="0"/>
      <c r="CGJ2" s="0"/>
      <c r="CGK2" s="0"/>
      <c r="CGL2" s="0"/>
      <c r="CGM2" s="0"/>
      <c r="CGN2" s="0"/>
      <c r="CGO2" s="0"/>
      <c r="CGP2" s="0"/>
      <c r="CGQ2" s="0"/>
      <c r="CGR2" s="0"/>
      <c r="CGS2" s="0"/>
      <c r="CGT2" s="0"/>
      <c r="CGU2" s="0"/>
      <c r="CGV2" s="0"/>
      <c r="CGW2" s="0"/>
      <c r="CGX2" s="0"/>
      <c r="CGY2" s="0"/>
      <c r="CGZ2" s="0"/>
      <c r="CHA2" s="0"/>
      <c r="CHB2" s="0"/>
      <c r="CHC2" s="0"/>
      <c r="CHD2" s="0"/>
      <c r="CHE2" s="0"/>
      <c r="CHF2" s="0"/>
      <c r="CHG2" s="0"/>
      <c r="CHH2" s="0"/>
      <c r="CHI2" s="0"/>
      <c r="CHJ2" s="0"/>
      <c r="CHK2" s="0"/>
      <c r="CHL2" s="0"/>
      <c r="CHM2" s="0"/>
      <c r="CHN2" s="0"/>
      <c r="CHO2" s="0"/>
      <c r="CHP2" s="0"/>
      <c r="CHQ2" s="0"/>
      <c r="CHR2" s="0"/>
      <c r="CHS2" s="0"/>
      <c r="CHT2" s="0"/>
      <c r="CHU2" s="0"/>
      <c r="CHV2" s="0"/>
      <c r="CHW2" s="0"/>
      <c r="CHX2" s="0"/>
      <c r="CHY2" s="0"/>
      <c r="CHZ2" s="0"/>
      <c r="CIA2" s="0"/>
      <c r="CIB2" s="0"/>
      <c r="CIC2" s="0"/>
      <c r="CID2" s="0"/>
      <c r="CIE2" s="0"/>
      <c r="CIF2" s="0"/>
      <c r="CIG2" s="0"/>
      <c r="CIH2" s="0"/>
      <c r="CII2" s="0"/>
      <c r="CIJ2" s="0"/>
      <c r="CIK2" s="0"/>
      <c r="CIL2" s="0"/>
      <c r="CIM2" s="0"/>
      <c r="CIN2" s="0"/>
      <c r="CIO2" s="0"/>
      <c r="CIP2" s="0"/>
      <c r="CIQ2" s="0"/>
      <c r="CIR2" s="0"/>
      <c r="CIS2" s="0"/>
      <c r="CIT2" s="0"/>
      <c r="CIU2" s="0"/>
      <c r="CIV2" s="0"/>
      <c r="CIW2" s="0"/>
      <c r="CIX2" s="0"/>
      <c r="CIY2" s="0"/>
      <c r="CIZ2" s="0"/>
      <c r="CJA2" s="0"/>
      <c r="CJB2" s="0"/>
      <c r="CJC2" s="0"/>
      <c r="CJD2" s="0"/>
      <c r="CJE2" s="0"/>
      <c r="CJF2" s="0"/>
      <c r="CJG2" s="0"/>
      <c r="CJH2" s="0"/>
      <c r="CJI2" s="0"/>
      <c r="CJJ2" s="0"/>
      <c r="CJK2" s="0"/>
      <c r="CJL2" s="0"/>
      <c r="CJM2" s="0"/>
      <c r="CJN2" s="0"/>
      <c r="CJO2" s="0"/>
      <c r="CJP2" s="0"/>
      <c r="CJQ2" s="0"/>
      <c r="CJR2" s="0"/>
      <c r="CJS2" s="0"/>
      <c r="CJT2" s="0"/>
      <c r="CJU2" s="0"/>
      <c r="CJV2" s="0"/>
      <c r="CJW2" s="0"/>
      <c r="CJX2" s="0"/>
      <c r="CJY2" s="0"/>
      <c r="CJZ2" s="0"/>
      <c r="CKA2" s="0"/>
      <c r="CKB2" s="0"/>
      <c r="CKC2" s="0"/>
      <c r="CKD2" s="0"/>
      <c r="CKE2" s="0"/>
      <c r="CKF2" s="0"/>
      <c r="CKG2" s="0"/>
      <c r="CKH2" s="0"/>
      <c r="CKI2" s="0"/>
      <c r="CKJ2" s="0"/>
      <c r="CKK2" s="0"/>
      <c r="CKL2" s="0"/>
      <c r="CKM2" s="0"/>
      <c r="CKN2" s="0"/>
      <c r="CKO2" s="0"/>
      <c r="CKP2" s="0"/>
      <c r="CKQ2" s="0"/>
      <c r="CKR2" s="0"/>
      <c r="CKS2" s="0"/>
      <c r="CKT2" s="0"/>
      <c r="CKU2" s="0"/>
      <c r="CKV2" s="0"/>
      <c r="CKW2" s="0"/>
      <c r="CKX2" s="0"/>
      <c r="CKY2" s="0"/>
      <c r="CKZ2" s="0"/>
      <c r="CLA2" s="0"/>
      <c r="CLB2" s="0"/>
      <c r="CLC2" s="0"/>
      <c r="CLD2" s="0"/>
      <c r="CLE2" s="0"/>
      <c r="CLF2" s="0"/>
      <c r="CLG2" s="0"/>
      <c r="CLH2" s="0"/>
      <c r="CLI2" s="0"/>
      <c r="CLJ2" s="0"/>
      <c r="CLK2" s="0"/>
      <c r="CLL2" s="0"/>
      <c r="CLM2" s="0"/>
      <c r="CLN2" s="0"/>
      <c r="CLO2" s="0"/>
      <c r="CLP2" s="0"/>
      <c r="CLQ2" s="0"/>
      <c r="CLR2" s="0"/>
      <c r="CLS2" s="0"/>
      <c r="CLT2" s="0"/>
      <c r="CLU2" s="0"/>
      <c r="CLV2" s="0"/>
      <c r="CLW2" s="0"/>
      <c r="CLX2" s="0"/>
      <c r="CLY2" s="0"/>
      <c r="CLZ2" s="0"/>
      <c r="CMA2" s="0"/>
      <c r="CMB2" s="0"/>
      <c r="CMC2" s="0"/>
      <c r="CMD2" s="0"/>
      <c r="CME2" s="0"/>
      <c r="CMF2" s="0"/>
      <c r="CMG2" s="0"/>
      <c r="CMH2" s="0"/>
      <c r="CMI2" s="0"/>
      <c r="CMJ2" s="0"/>
      <c r="CMK2" s="0"/>
      <c r="CML2" s="0"/>
      <c r="CMM2" s="0"/>
      <c r="CMN2" s="0"/>
      <c r="CMO2" s="0"/>
      <c r="CMP2" s="0"/>
      <c r="CMQ2" s="0"/>
      <c r="CMR2" s="0"/>
      <c r="CMS2" s="0"/>
      <c r="CMT2" s="0"/>
      <c r="CMU2" s="0"/>
      <c r="CMV2" s="0"/>
      <c r="CMW2" s="0"/>
      <c r="CMX2" s="0"/>
      <c r="CMY2" s="0"/>
      <c r="CMZ2" s="0"/>
      <c r="CNA2" s="0"/>
      <c r="CNB2" s="0"/>
      <c r="CNC2" s="0"/>
      <c r="CND2" s="0"/>
      <c r="CNE2" s="0"/>
      <c r="CNF2" s="0"/>
      <c r="CNG2" s="0"/>
      <c r="CNH2" s="0"/>
      <c r="CNI2" s="0"/>
      <c r="CNJ2" s="0"/>
      <c r="CNK2" s="0"/>
      <c r="CNL2" s="0"/>
      <c r="CNM2" s="0"/>
      <c r="CNN2" s="0"/>
      <c r="CNO2" s="0"/>
      <c r="CNP2" s="0"/>
      <c r="CNQ2" s="0"/>
      <c r="CNR2" s="0"/>
      <c r="CNS2" s="0"/>
      <c r="CNT2" s="0"/>
      <c r="CNU2" s="0"/>
      <c r="CNV2" s="0"/>
      <c r="CNW2" s="0"/>
      <c r="CNX2" s="0"/>
      <c r="CNY2" s="0"/>
      <c r="CNZ2" s="0"/>
      <c r="COA2" s="0"/>
      <c r="COB2" s="0"/>
      <c r="COC2" s="0"/>
      <c r="COD2" s="0"/>
      <c r="COE2" s="0"/>
      <c r="COF2" s="0"/>
      <c r="COG2" s="0"/>
      <c r="COH2" s="0"/>
      <c r="COI2" s="0"/>
      <c r="COJ2" s="0"/>
      <c r="COK2" s="0"/>
      <c r="COL2" s="0"/>
      <c r="COM2" s="0"/>
      <c r="CON2" s="0"/>
      <c r="COO2" s="0"/>
      <c r="COP2" s="0"/>
      <c r="COQ2" s="0"/>
      <c r="COR2" s="0"/>
      <c r="COS2" s="0"/>
      <c r="COT2" s="0"/>
      <c r="COU2" s="0"/>
      <c r="COV2" s="0"/>
      <c r="COW2" s="0"/>
      <c r="COX2" s="0"/>
      <c r="COY2" s="0"/>
      <c r="COZ2" s="0"/>
      <c r="CPA2" s="0"/>
      <c r="CPB2" s="0"/>
      <c r="CPC2" s="0"/>
      <c r="CPD2" s="0"/>
      <c r="CPE2" s="0"/>
      <c r="CPF2" s="0"/>
      <c r="CPG2" s="0"/>
      <c r="CPH2" s="0"/>
      <c r="CPI2" s="0"/>
      <c r="CPJ2" s="0"/>
      <c r="CPK2" s="0"/>
      <c r="CPL2" s="0"/>
      <c r="CPM2" s="0"/>
      <c r="CPN2" s="0"/>
      <c r="CPO2" s="0"/>
      <c r="CPP2" s="0"/>
      <c r="CPQ2" s="0"/>
      <c r="CPR2" s="0"/>
      <c r="CPS2" s="0"/>
      <c r="CPT2" s="0"/>
      <c r="CPU2" s="0"/>
      <c r="CPV2" s="0"/>
      <c r="CPW2" s="0"/>
      <c r="CPX2" s="0"/>
      <c r="CPY2" s="0"/>
      <c r="CPZ2" s="0"/>
      <c r="CQA2" s="0"/>
      <c r="CQB2" s="0"/>
      <c r="CQC2" s="0"/>
      <c r="CQD2" s="0"/>
      <c r="CQE2" s="0"/>
      <c r="CQF2" s="0"/>
      <c r="CQG2" s="0"/>
      <c r="CQH2" s="0"/>
      <c r="CQI2" s="0"/>
      <c r="CQJ2" s="0"/>
      <c r="CQK2" s="0"/>
      <c r="CQL2" s="0"/>
      <c r="CQM2" s="0"/>
      <c r="CQN2" s="0"/>
      <c r="CQO2" s="0"/>
      <c r="CQP2" s="0"/>
      <c r="CQQ2" s="0"/>
      <c r="CQR2" s="0"/>
      <c r="CQS2" s="0"/>
      <c r="CQT2" s="0"/>
      <c r="CQU2" s="0"/>
      <c r="CQV2" s="0"/>
      <c r="CQW2" s="0"/>
      <c r="CQX2" s="0"/>
      <c r="CQY2" s="0"/>
      <c r="CQZ2" s="0"/>
      <c r="CRA2" s="0"/>
      <c r="CRB2" s="0"/>
      <c r="CRC2" s="0"/>
      <c r="CRD2" s="0"/>
      <c r="CRE2" s="0"/>
      <c r="CRF2" s="0"/>
      <c r="CRG2" s="0"/>
      <c r="CRH2" s="0"/>
      <c r="CRI2" s="0"/>
      <c r="CRJ2" s="0"/>
      <c r="CRK2" s="0"/>
      <c r="CRL2" s="0"/>
      <c r="CRM2" s="0"/>
      <c r="CRN2" s="0"/>
      <c r="CRO2" s="0"/>
      <c r="CRP2" s="0"/>
      <c r="CRQ2" s="0"/>
      <c r="CRR2" s="0"/>
      <c r="CRS2" s="0"/>
      <c r="CRT2" s="0"/>
      <c r="CRU2" s="0"/>
      <c r="CRV2" s="0"/>
      <c r="CRW2" s="0"/>
      <c r="CRX2" s="0"/>
      <c r="CRY2" s="0"/>
      <c r="CRZ2" s="0"/>
      <c r="CSA2" s="0"/>
      <c r="CSB2" s="0"/>
      <c r="CSC2" s="0"/>
      <c r="CSD2" s="0"/>
      <c r="CSE2" s="0"/>
      <c r="CSF2" s="0"/>
      <c r="CSG2" s="0"/>
      <c r="CSH2" s="0"/>
      <c r="CSI2" s="0"/>
      <c r="CSJ2" s="0"/>
      <c r="CSK2" s="0"/>
      <c r="CSL2" s="0"/>
      <c r="CSM2" s="0"/>
      <c r="CSN2" s="0"/>
      <c r="CSO2" s="0"/>
      <c r="CSP2" s="0"/>
      <c r="CSQ2" s="0"/>
      <c r="CSR2" s="0"/>
      <c r="CSS2" s="0"/>
      <c r="CST2" s="0"/>
      <c r="CSU2" s="0"/>
      <c r="CSV2" s="0"/>
      <c r="CSW2" s="0"/>
      <c r="CSX2" s="0"/>
      <c r="CSY2" s="0"/>
      <c r="CSZ2" s="0"/>
      <c r="CTA2" s="0"/>
      <c r="CTB2" s="0"/>
      <c r="CTC2" s="0"/>
      <c r="CTD2" s="0"/>
      <c r="CTE2" s="0"/>
      <c r="CTF2" s="0"/>
      <c r="CTG2" s="0"/>
      <c r="CTH2" s="0"/>
      <c r="CTI2" s="0"/>
      <c r="CTJ2" s="0"/>
      <c r="CTK2" s="0"/>
      <c r="CTL2" s="0"/>
      <c r="CTM2" s="0"/>
      <c r="CTN2" s="0"/>
      <c r="CTO2" s="0"/>
      <c r="CTP2" s="0"/>
      <c r="CTQ2" s="0"/>
      <c r="CTR2" s="0"/>
      <c r="CTS2" s="0"/>
      <c r="CTT2" s="0"/>
      <c r="CTU2" s="0"/>
      <c r="CTV2" s="0"/>
      <c r="CTW2" s="0"/>
      <c r="CTX2" s="0"/>
      <c r="CTY2" s="0"/>
      <c r="CTZ2" s="0"/>
      <c r="CUA2" s="0"/>
      <c r="CUB2" s="0"/>
      <c r="CUC2" s="0"/>
      <c r="CUD2" s="0"/>
      <c r="CUE2" s="0"/>
      <c r="CUF2" s="0"/>
      <c r="CUG2" s="0"/>
      <c r="CUH2" s="0"/>
      <c r="CUI2" s="0"/>
      <c r="CUJ2" s="0"/>
      <c r="CUK2" s="0"/>
      <c r="CUL2" s="0"/>
      <c r="CUM2" s="0"/>
      <c r="CUN2" s="0"/>
      <c r="CUO2" s="0"/>
      <c r="CUP2" s="0"/>
      <c r="CUQ2" s="0"/>
      <c r="CUR2" s="0"/>
      <c r="CUS2" s="0"/>
      <c r="CUT2" s="0"/>
      <c r="CUU2" s="0"/>
      <c r="CUV2" s="0"/>
      <c r="CUW2" s="0"/>
      <c r="CUX2" s="0"/>
      <c r="CUY2" s="0"/>
      <c r="CUZ2" s="0"/>
      <c r="CVA2" s="0"/>
      <c r="CVB2" s="0"/>
      <c r="CVC2" s="0"/>
      <c r="CVD2" s="0"/>
      <c r="CVE2" s="0"/>
      <c r="CVF2" s="0"/>
      <c r="CVG2" s="0"/>
      <c r="CVH2" s="0"/>
      <c r="CVI2" s="0"/>
      <c r="CVJ2" s="0"/>
      <c r="CVK2" s="0"/>
      <c r="CVL2" s="0"/>
      <c r="CVM2" s="0"/>
      <c r="CVN2" s="0"/>
      <c r="CVO2" s="0"/>
      <c r="CVP2" s="0"/>
      <c r="CVQ2" s="0"/>
      <c r="CVR2" s="0"/>
      <c r="CVS2" s="0"/>
      <c r="CVT2" s="0"/>
      <c r="CVU2" s="0"/>
      <c r="CVV2" s="0"/>
      <c r="CVW2" s="0"/>
      <c r="CVX2" s="0"/>
      <c r="CVY2" s="0"/>
      <c r="CVZ2" s="0"/>
      <c r="CWA2" s="0"/>
      <c r="CWB2" s="0"/>
      <c r="CWC2" s="0"/>
      <c r="CWD2" s="0"/>
      <c r="CWE2" s="0"/>
      <c r="CWF2" s="0"/>
      <c r="CWG2" s="0"/>
      <c r="CWH2" s="0"/>
      <c r="CWI2" s="0"/>
      <c r="CWJ2" s="0"/>
      <c r="CWK2" s="0"/>
      <c r="CWL2" s="0"/>
      <c r="CWM2" s="0"/>
      <c r="CWN2" s="0"/>
      <c r="CWO2" s="0"/>
      <c r="CWP2" s="0"/>
      <c r="CWQ2" s="0"/>
      <c r="CWR2" s="0"/>
      <c r="CWS2" s="0"/>
      <c r="CWT2" s="0"/>
      <c r="CWU2" s="0"/>
      <c r="CWV2" s="0"/>
      <c r="CWW2" s="0"/>
      <c r="CWX2" s="0"/>
      <c r="CWY2" s="0"/>
      <c r="CWZ2" s="0"/>
      <c r="CXA2" s="0"/>
      <c r="CXB2" s="0"/>
      <c r="CXC2" s="0"/>
      <c r="CXD2" s="0"/>
      <c r="CXE2" s="0"/>
      <c r="CXF2" s="0"/>
      <c r="CXG2" s="0"/>
      <c r="CXH2" s="0"/>
      <c r="CXI2" s="0"/>
      <c r="CXJ2" s="0"/>
      <c r="CXK2" s="0"/>
      <c r="CXL2" s="0"/>
      <c r="CXM2" s="0"/>
      <c r="CXN2" s="0"/>
      <c r="CXO2" s="0"/>
      <c r="CXP2" s="0"/>
      <c r="CXQ2" s="0"/>
      <c r="CXR2" s="0"/>
      <c r="CXS2" s="0"/>
      <c r="CXT2" s="0"/>
      <c r="CXU2" s="0"/>
      <c r="CXV2" s="0"/>
      <c r="CXW2" s="0"/>
      <c r="CXX2" s="0"/>
      <c r="CXY2" s="0"/>
      <c r="CXZ2" s="0"/>
      <c r="CYA2" s="0"/>
      <c r="CYB2" s="0"/>
      <c r="CYC2" s="0"/>
      <c r="CYD2" s="0"/>
      <c r="CYE2" s="0"/>
      <c r="CYF2" s="0"/>
      <c r="CYG2" s="0"/>
      <c r="CYH2" s="0"/>
      <c r="CYI2" s="0"/>
      <c r="CYJ2" s="0"/>
      <c r="CYK2" s="0"/>
      <c r="CYL2" s="0"/>
      <c r="CYM2" s="0"/>
      <c r="CYN2" s="0"/>
      <c r="CYO2" s="0"/>
      <c r="CYP2" s="0"/>
      <c r="CYQ2" s="0"/>
      <c r="CYR2" s="0"/>
      <c r="CYS2" s="0"/>
      <c r="CYT2" s="0"/>
      <c r="CYU2" s="0"/>
      <c r="CYV2" s="0"/>
      <c r="CYW2" s="0"/>
      <c r="CYX2" s="0"/>
      <c r="CYY2" s="0"/>
      <c r="CYZ2" s="0"/>
      <c r="CZA2" s="0"/>
      <c r="CZB2" s="0"/>
      <c r="CZC2" s="0"/>
      <c r="CZD2" s="0"/>
      <c r="CZE2" s="0"/>
      <c r="CZF2" s="0"/>
      <c r="CZG2" s="0"/>
      <c r="CZH2" s="0"/>
      <c r="CZI2" s="0"/>
      <c r="CZJ2" s="0"/>
      <c r="CZK2" s="0"/>
      <c r="CZL2" s="0"/>
      <c r="CZM2" s="0"/>
      <c r="CZN2" s="0"/>
      <c r="CZO2" s="0"/>
      <c r="CZP2" s="0"/>
      <c r="CZQ2" s="0"/>
      <c r="CZR2" s="0"/>
      <c r="CZS2" s="0"/>
      <c r="CZT2" s="0"/>
      <c r="CZU2" s="0"/>
      <c r="CZV2" s="0"/>
      <c r="CZW2" s="0"/>
      <c r="CZX2" s="0"/>
      <c r="CZY2" s="0"/>
      <c r="CZZ2" s="0"/>
      <c r="DAA2" s="0"/>
      <c r="DAB2" s="0"/>
      <c r="DAC2" s="0"/>
      <c r="DAD2" s="0"/>
      <c r="DAE2" s="0"/>
      <c r="DAF2" s="0"/>
      <c r="DAG2" s="0"/>
      <c r="DAH2" s="0"/>
      <c r="DAI2" s="0"/>
      <c r="DAJ2" s="0"/>
      <c r="DAK2" s="0"/>
      <c r="DAL2" s="0"/>
      <c r="DAM2" s="0"/>
      <c r="DAN2" s="0"/>
      <c r="DAO2" s="0"/>
      <c r="DAP2" s="0"/>
      <c r="DAQ2" s="0"/>
      <c r="DAR2" s="0"/>
      <c r="DAS2" s="0"/>
      <c r="DAT2" s="0"/>
      <c r="DAU2" s="0"/>
      <c r="DAV2" s="0"/>
      <c r="DAW2" s="0"/>
      <c r="DAX2" s="0"/>
      <c r="DAY2" s="0"/>
      <c r="DAZ2" s="0"/>
      <c r="DBA2" s="0"/>
      <c r="DBB2" s="0"/>
      <c r="DBC2" s="0"/>
      <c r="DBD2" s="0"/>
      <c r="DBE2" s="0"/>
      <c r="DBF2" s="0"/>
      <c r="DBG2" s="0"/>
      <c r="DBH2" s="0"/>
      <c r="DBI2" s="0"/>
      <c r="DBJ2" s="0"/>
      <c r="DBK2" s="0"/>
      <c r="DBL2" s="0"/>
      <c r="DBM2" s="0"/>
      <c r="DBN2" s="0"/>
      <c r="DBO2" s="0"/>
      <c r="DBP2" s="0"/>
      <c r="DBQ2" s="0"/>
      <c r="DBR2" s="0"/>
      <c r="DBS2" s="0"/>
      <c r="DBT2" s="0"/>
      <c r="DBU2" s="0"/>
      <c r="DBV2" s="0"/>
      <c r="DBW2" s="0"/>
      <c r="DBX2" s="0"/>
      <c r="DBY2" s="0"/>
      <c r="DBZ2" s="0"/>
      <c r="DCA2" s="0"/>
      <c r="DCB2" s="0"/>
      <c r="DCC2" s="0"/>
      <c r="DCD2" s="0"/>
      <c r="DCE2" s="0"/>
      <c r="DCF2" s="0"/>
      <c r="DCG2" s="0"/>
      <c r="DCH2" s="0"/>
      <c r="DCI2" s="0"/>
      <c r="DCJ2" s="0"/>
      <c r="DCK2" s="0"/>
      <c r="DCL2" s="0"/>
      <c r="DCM2" s="0"/>
      <c r="DCN2" s="0"/>
      <c r="DCO2" s="0"/>
      <c r="DCP2" s="0"/>
      <c r="DCQ2" s="0"/>
      <c r="DCR2" s="0"/>
      <c r="DCS2" s="0"/>
      <c r="DCT2" s="0"/>
      <c r="DCU2" s="0"/>
      <c r="DCV2" s="0"/>
      <c r="DCW2" s="0"/>
      <c r="DCX2" s="0"/>
      <c r="DCY2" s="0"/>
      <c r="DCZ2" s="0"/>
      <c r="DDA2" s="0"/>
      <c r="DDB2" s="0"/>
      <c r="DDC2" s="0"/>
      <c r="DDD2" s="0"/>
      <c r="DDE2" s="0"/>
      <c r="DDF2" s="0"/>
      <c r="DDG2" s="0"/>
      <c r="DDH2" s="0"/>
      <c r="DDI2" s="0"/>
      <c r="DDJ2" s="0"/>
      <c r="DDK2" s="0"/>
      <c r="DDL2" s="0"/>
      <c r="DDM2" s="0"/>
      <c r="DDN2" s="0"/>
      <c r="DDO2" s="0"/>
      <c r="DDP2" s="0"/>
      <c r="DDQ2" s="0"/>
      <c r="DDR2" s="0"/>
      <c r="DDS2" s="0"/>
      <c r="DDT2" s="0"/>
      <c r="DDU2" s="0"/>
      <c r="DDV2" s="0"/>
      <c r="DDW2" s="0"/>
      <c r="DDX2" s="0"/>
      <c r="DDY2" s="0"/>
      <c r="DDZ2" s="0"/>
      <c r="DEA2" s="0"/>
      <c r="DEB2" s="0"/>
      <c r="DEC2" s="0"/>
      <c r="DED2" s="0"/>
      <c r="DEE2" s="0"/>
      <c r="DEF2" s="0"/>
      <c r="DEG2" s="0"/>
      <c r="DEH2" s="0"/>
      <c r="DEI2" s="0"/>
      <c r="DEJ2" s="0"/>
      <c r="DEK2" s="0"/>
      <c r="DEL2" s="0"/>
      <c r="DEM2" s="0"/>
      <c r="DEN2" s="0"/>
      <c r="DEO2" s="0"/>
      <c r="DEP2" s="0"/>
      <c r="DEQ2" s="0"/>
      <c r="DER2" s="0"/>
      <c r="DES2" s="0"/>
      <c r="DET2" s="0"/>
      <c r="DEU2" s="0"/>
      <c r="DEV2" s="0"/>
      <c r="DEW2" s="0"/>
      <c r="DEX2" s="0"/>
      <c r="DEY2" s="0"/>
      <c r="DEZ2" s="0"/>
      <c r="DFA2" s="0"/>
      <c r="DFB2" s="0"/>
      <c r="DFC2" s="0"/>
      <c r="DFD2" s="0"/>
      <c r="DFE2" s="0"/>
      <c r="DFF2" s="0"/>
      <c r="DFG2" s="0"/>
      <c r="DFH2" s="0"/>
      <c r="DFI2" s="0"/>
      <c r="DFJ2" s="0"/>
      <c r="DFK2" s="0"/>
      <c r="DFL2" s="0"/>
      <c r="DFM2" s="0"/>
      <c r="DFN2" s="0"/>
      <c r="DFO2" s="0"/>
      <c r="DFP2" s="0"/>
      <c r="DFQ2" s="0"/>
      <c r="DFR2" s="0"/>
      <c r="DFS2" s="0"/>
      <c r="DFT2" s="0"/>
      <c r="DFU2" s="0"/>
      <c r="DFV2" s="0"/>
      <c r="DFW2" s="0"/>
      <c r="DFX2" s="0"/>
      <c r="DFY2" s="0"/>
      <c r="DFZ2" s="0"/>
      <c r="DGA2" s="0"/>
      <c r="DGB2" s="0"/>
      <c r="DGC2" s="0"/>
      <c r="DGD2" s="0"/>
      <c r="DGE2" s="0"/>
      <c r="DGF2" s="0"/>
      <c r="DGG2" s="0"/>
      <c r="DGH2" s="0"/>
      <c r="DGI2" s="0"/>
      <c r="DGJ2" s="0"/>
      <c r="DGK2" s="0"/>
      <c r="DGL2" s="0"/>
      <c r="DGM2" s="0"/>
      <c r="DGN2" s="0"/>
      <c r="DGO2" s="0"/>
      <c r="DGP2" s="0"/>
      <c r="DGQ2" s="0"/>
      <c r="DGR2" s="0"/>
      <c r="DGS2" s="0"/>
      <c r="DGT2" s="0"/>
      <c r="DGU2" s="0"/>
      <c r="DGV2" s="0"/>
      <c r="DGW2" s="0"/>
      <c r="DGX2" s="0"/>
      <c r="DGY2" s="0"/>
      <c r="DGZ2" s="0"/>
      <c r="DHA2" s="0"/>
      <c r="DHB2" s="0"/>
      <c r="DHC2" s="0"/>
      <c r="DHD2" s="0"/>
      <c r="DHE2" s="0"/>
      <c r="DHF2" s="0"/>
      <c r="DHG2" s="0"/>
      <c r="DHH2" s="0"/>
      <c r="DHI2" s="0"/>
      <c r="DHJ2" s="0"/>
      <c r="DHK2" s="0"/>
      <c r="DHL2" s="0"/>
      <c r="DHM2" s="0"/>
      <c r="DHN2" s="0"/>
      <c r="DHO2" s="0"/>
      <c r="DHP2" s="0"/>
      <c r="DHQ2" s="0"/>
      <c r="DHR2" s="0"/>
      <c r="DHS2" s="0"/>
      <c r="DHT2" s="0"/>
      <c r="DHU2" s="0"/>
      <c r="DHV2" s="0"/>
      <c r="DHW2" s="0"/>
      <c r="DHX2" s="0"/>
      <c r="DHY2" s="0"/>
      <c r="DHZ2" s="0"/>
      <c r="DIA2" s="0"/>
      <c r="DIB2" s="0"/>
      <c r="DIC2" s="0"/>
      <c r="DID2" s="0"/>
      <c r="DIE2" s="0"/>
      <c r="DIF2" s="0"/>
      <c r="DIG2" s="0"/>
      <c r="DIH2" s="0"/>
      <c r="DII2" s="0"/>
      <c r="DIJ2" s="0"/>
      <c r="DIK2" s="0"/>
      <c r="DIL2" s="0"/>
      <c r="DIM2" s="0"/>
      <c r="DIN2" s="0"/>
      <c r="DIO2" s="0"/>
      <c r="DIP2" s="0"/>
      <c r="DIQ2" s="0"/>
      <c r="DIR2" s="0"/>
      <c r="DIS2" s="0"/>
      <c r="DIT2" s="0"/>
      <c r="DIU2" s="0"/>
      <c r="DIV2" s="0"/>
      <c r="DIW2" s="0"/>
      <c r="DIX2" s="0"/>
      <c r="DIY2" s="0"/>
      <c r="DIZ2" s="0"/>
      <c r="DJA2" s="0"/>
      <c r="DJB2" s="0"/>
      <c r="DJC2" s="0"/>
      <c r="DJD2" s="0"/>
      <c r="DJE2" s="0"/>
      <c r="DJF2" s="0"/>
      <c r="DJG2" s="0"/>
      <c r="DJH2" s="0"/>
      <c r="DJI2" s="0"/>
      <c r="DJJ2" s="0"/>
      <c r="DJK2" s="0"/>
      <c r="DJL2" s="0"/>
      <c r="DJM2" s="0"/>
      <c r="DJN2" s="0"/>
      <c r="DJO2" s="0"/>
      <c r="DJP2" s="0"/>
      <c r="DJQ2" s="0"/>
      <c r="DJR2" s="0"/>
      <c r="DJS2" s="0"/>
      <c r="DJT2" s="0"/>
      <c r="DJU2" s="0"/>
      <c r="DJV2" s="0"/>
      <c r="DJW2" s="0"/>
      <c r="DJX2" s="0"/>
      <c r="DJY2" s="0"/>
      <c r="DJZ2" s="0"/>
      <c r="DKA2" s="0"/>
      <c r="DKB2" s="0"/>
      <c r="DKC2" s="0"/>
      <c r="DKD2" s="0"/>
      <c r="DKE2" s="0"/>
      <c r="DKF2" s="0"/>
      <c r="DKG2" s="0"/>
      <c r="DKH2" s="0"/>
      <c r="DKI2" s="0"/>
      <c r="DKJ2" s="0"/>
      <c r="DKK2" s="0"/>
      <c r="DKL2" s="0"/>
      <c r="DKM2" s="0"/>
      <c r="DKN2" s="0"/>
      <c r="DKO2" s="0"/>
      <c r="DKP2" s="0"/>
      <c r="DKQ2" s="0"/>
      <c r="DKR2" s="0"/>
      <c r="DKS2" s="0"/>
      <c r="DKT2" s="0"/>
      <c r="DKU2" s="0"/>
      <c r="DKV2" s="0"/>
      <c r="DKW2" s="0"/>
      <c r="DKX2" s="0"/>
      <c r="DKY2" s="0"/>
      <c r="DKZ2" s="0"/>
      <c r="DLA2" s="0"/>
      <c r="DLB2" s="0"/>
      <c r="DLC2" s="0"/>
      <c r="DLD2" s="0"/>
      <c r="DLE2" s="0"/>
      <c r="DLF2" s="0"/>
      <c r="DLG2" s="0"/>
      <c r="DLH2" s="0"/>
      <c r="DLI2" s="0"/>
      <c r="DLJ2" s="0"/>
      <c r="DLK2" s="0"/>
      <c r="DLL2" s="0"/>
      <c r="DLM2" s="0"/>
      <c r="DLN2" s="0"/>
      <c r="DLO2" s="0"/>
      <c r="DLP2" s="0"/>
      <c r="DLQ2" s="0"/>
      <c r="DLR2" s="0"/>
      <c r="DLS2" s="0"/>
      <c r="DLT2" s="0"/>
      <c r="DLU2" s="0"/>
      <c r="DLV2" s="0"/>
      <c r="DLW2" s="0"/>
      <c r="DLX2" s="0"/>
      <c r="DLY2" s="0"/>
      <c r="DLZ2" s="0"/>
      <c r="DMA2" s="0"/>
      <c r="DMB2" s="0"/>
      <c r="DMC2" s="0"/>
      <c r="DMD2" s="0"/>
      <c r="DME2" s="0"/>
      <c r="DMF2" s="0"/>
      <c r="DMG2" s="0"/>
      <c r="DMH2" s="0"/>
      <c r="DMI2" s="0"/>
      <c r="DMJ2" s="0"/>
      <c r="DMK2" s="0"/>
      <c r="DML2" s="0"/>
      <c r="DMM2" s="0"/>
      <c r="DMN2" s="0"/>
      <c r="DMO2" s="0"/>
      <c r="DMP2" s="0"/>
      <c r="DMQ2" s="0"/>
      <c r="DMR2" s="0"/>
      <c r="DMS2" s="0"/>
      <c r="DMT2" s="0"/>
      <c r="DMU2" s="0"/>
      <c r="DMV2" s="0"/>
      <c r="DMW2" s="0"/>
      <c r="DMX2" s="0"/>
      <c r="DMY2" s="0"/>
      <c r="DMZ2" s="0"/>
      <c r="DNA2" s="0"/>
      <c r="DNB2" s="0"/>
      <c r="DNC2" s="0"/>
      <c r="DND2" s="0"/>
      <c r="DNE2" s="0"/>
      <c r="DNF2" s="0"/>
      <c r="DNG2" s="0"/>
      <c r="DNH2" s="0"/>
      <c r="DNI2" s="0"/>
      <c r="DNJ2" s="0"/>
      <c r="DNK2" s="0"/>
      <c r="DNL2" s="0"/>
      <c r="DNM2" s="0"/>
      <c r="DNN2" s="0"/>
      <c r="DNO2" s="0"/>
      <c r="DNP2" s="0"/>
      <c r="DNQ2" s="0"/>
      <c r="DNR2" s="0"/>
      <c r="DNS2" s="0"/>
      <c r="DNT2" s="0"/>
      <c r="DNU2" s="0"/>
      <c r="DNV2" s="0"/>
      <c r="DNW2" s="0"/>
      <c r="DNX2" s="0"/>
      <c r="DNY2" s="0"/>
      <c r="DNZ2" s="0"/>
      <c r="DOA2" s="0"/>
      <c r="DOB2" s="0"/>
      <c r="DOC2" s="0"/>
      <c r="DOD2" s="0"/>
      <c r="DOE2" s="0"/>
      <c r="DOF2" s="0"/>
      <c r="DOG2" s="0"/>
      <c r="DOH2" s="0"/>
      <c r="DOI2" s="0"/>
      <c r="DOJ2" s="0"/>
      <c r="DOK2" s="0"/>
      <c r="DOL2" s="0"/>
      <c r="DOM2" s="0"/>
      <c r="DON2" s="0"/>
      <c r="DOO2" s="0"/>
      <c r="DOP2" s="0"/>
      <c r="DOQ2" s="0"/>
      <c r="DOR2" s="0"/>
      <c r="DOS2" s="0"/>
      <c r="DOT2" s="0"/>
      <c r="DOU2" s="0"/>
      <c r="DOV2" s="0"/>
      <c r="DOW2" s="0"/>
      <c r="DOX2" s="0"/>
      <c r="DOY2" s="0"/>
      <c r="DOZ2" s="0"/>
      <c r="DPA2" s="0"/>
      <c r="DPB2" s="0"/>
      <c r="DPC2" s="0"/>
      <c r="DPD2" s="0"/>
      <c r="DPE2" s="0"/>
      <c r="DPF2" s="0"/>
      <c r="DPG2" s="0"/>
      <c r="DPH2" s="0"/>
      <c r="DPI2" s="0"/>
      <c r="DPJ2" s="0"/>
      <c r="DPK2" s="0"/>
      <c r="DPL2" s="0"/>
      <c r="DPM2" s="0"/>
      <c r="DPN2" s="0"/>
      <c r="DPO2" s="0"/>
      <c r="DPP2" s="0"/>
      <c r="DPQ2" s="0"/>
      <c r="DPR2" s="0"/>
      <c r="DPS2" s="0"/>
      <c r="DPT2" s="0"/>
      <c r="DPU2" s="0"/>
      <c r="DPV2" s="0"/>
      <c r="DPW2" s="0"/>
      <c r="DPX2" s="0"/>
      <c r="DPY2" s="0"/>
      <c r="DPZ2" s="0"/>
      <c r="DQA2" s="0"/>
      <c r="DQB2" s="0"/>
      <c r="DQC2" s="0"/>
      <c r="DQD2" s="0"/>
      <c r="DQE2" s="0"/>
      <c r="DQF2" s="0"/>
      <c r="DQG2" s="0"/>
      <c r="DQH2" s="0"/>
      <c r="DQI2" s="0"/>
      <c r="DQJ2" s="0"/>
      <c r="DQK2" s="0"/>
      <c r="DQL2" s="0"/>
      <c r="DQM2" s="0"/>
      <c r="DQN2" s="0"/>
      <c r="DQO2" s="0"/>
      <c r="DQP2" s="0"/>
      <c r="DQQ2" s="0"/>
      <c r="DQR2" s="0"/>
      <c r="DQS2" s="0"/>
      <c r="DQT2" s="0"/>
      <c r="DQU2" s="0"/>
      <c r="DQV2" s="0"/>
      <c r="DQW2" s="0"/>
      <c r="DQX2" s="0"/>
      <c r="DQY2" s="0"/>
      <c r="DQZ2" s="0"/>
      <c r="DRA2" s="0"/>
      <c r="DRB2" s="0"/>
      <c r="DRC2" s="0"/>
      <c r="DRD2" s="0"/>
      <c r="DRE2" s="0"/>
      <c r="DRF2" s="0"/>
      <c r="DRG2" s="0"/>
      <c r="DRH2" s="0"/>
      <c r="DRI2" s="0"/>
      <c r="DRJ2" s="0"/>
      <c r="DRK2" s="0"/>
      <c r="DRL2" s="0"/>
      <c r="DRM2" s="0"/>
      <c r="DRN2" s="0"/>
      <c r="DRO2" s="0"/>
      <c r="DRP2" s="0"/>
      <c r="DRQ2" s="0"/>
      <c r="DRR2" s="0"/>
      <c r="DRS2" s="0"/>
      <c r="DRT2" s="0"/>
      <c r="DRU2" s="0"/>
      <c r="DRV2" s="0"/>
      <c r="DRW2" s="0"/>
      <c r="DRX2" s="0"/>
      <c r="DRY2" s="0"/>
      <c r="DRZ2" s="0"/>
      <c r="DSA2" s="0"/>
      <c r="DSB2" s="0"/>
      <c r="DSC2" s="0"/>
      <c r="DSD2" s="0"/>
      <c r="DSE2" s="0"/>
      <c r="DSF2" s="0"/>
      <c r="DSG2" s="0"/>
      <c r="DSH2" s="0"/>
      <c r="DSI2" s="0"/>
      <c r="DSJ2" s="0"/>
      <c r="DSK2" s="0"/>
      <c r="DSL2" s="0"/>
      <c r="DSM2" s="0"/>
      <c r="DSN2" s="0"/>
      <c r="DSO2" s="0"/>
      <c r="DSP2" s="0"/>
      <c r="DSQ2" s="0"/>
      <c r="DSR2" s="0"/>
      <c r="DSS2" s="0"/>
      <c r="DST2" s="0"/>
      <c r="DSU2" s="0"/>
      <c r="DSV2" s="0"/>
      <c r="DSW2" s="0"/>
      <c r="DSX2" s="0"/>
      <c r="DSY2" s="0"/>
      <c r="DSZ2" s="0"/>
      <c r="DTA2" s="0"/>
      <c r="DTB2" s="0"/>
      <c r="DTC2" s="0"/>
      <c r="DTD2" s="0"/>
      <c r="DTE2" s="0"/>
      <c r="DTF2" s="0"/>
      <c r="DTG2" s="0"/>
      <c r="DTH2" s="0"/>
      <c r="DTI2" s="0"/>
      <c r="DTJ2" s="0"/>
      <c r="DTK2" s="0"/>
      <c r="DTL2" s="0"/>
      <c r="DTM2" s="0"/>
      <c r="DTN2" s="0"/>
      <c r="DTO2" s="0"/>
      <c r="DTP2" s="0"/>
      <c r="DTQ2" s="0"/>
      <c r="DTR2" s="0"/>
      <c r="DTS2" s="0"/>
      <c r="DTT2" s="0"/>
      <c r="DTU2" s="0"/>
      <c r="DTV2" s="0"/>
      <c r="DTW2" s="0"/>
      <c r="DTX2" s="0"/>
      <c r="DTY2" s="0"/>
      <c r="DTZ2" s="0"/>
      <c r="DUA2" s="0"/>
      <c r="DUB2" s="0"/>
      <c r="DUC2" s="0"/>
      <c r="DUD2" s="0"/>
      <c r="DUE2" s="0"/>
      <c r="DUF2" s="0"/>
      <c r="DUG2" s="0"/>
      <c r="DUH2" s="0"/>
      <c r="DUI2" s="0"/>
      <c r="DUJ2" s="0"/>
      <c r="DUK2" s="0"/>
      <c r="DUL2" s="0"/>
      <c r="DUM2" s="0"/>
      <c r="DUN2" s="0"/>
      <c r="DUO2" s="0"/>
      <c r="DUP2" s="0"/>
      <c r="DUQ2" s="0"/>
      <c r="DUR2" s="0"/>
      <c r="DUS2" s="0"/>
      <c r="DUT2" s="0"/>
      <c r="DUU2" s="0"/>
      <c r="DUV2" s="0"/>
      <c r="DUW2" s="0"/>
      <c r="DUX2" s="0"/>
      <c r="DUY2" s="0"/>
      <c r="DUZ2" s="0"/>
      <c r="DVA2" s="0"/>
      <c r="DVB2" s="0"/>
      <c r="DVC2" s="0"/>
      <c r="DVD2" s="0"/>
      <c r="DVE2" s="0"/>
      <c r="DVF2" s="0"/>
      <c r="DVG2" s="0"/>
      <c r="DVH2" s="0"/>
      <c r="DVI2" s="0"/>
      <c r="DVJ2" s="0"/>
      <c r="DVK2" s="0"/>
      <c r="DVL2" s="0"/>
      <c r="DVM2" s="0"/>
      <c r="DVN2" s="0"/>
      <c r="DVO2" s="0"/>
      <c r="DVP2" s="0"/>
      <c r="DVQ2" s="0"/>
      <c r="DVR2" s="0"/>
      <c r="DVS2" s="0"/>
      <c r="DVT2" s="0"/>
      <c r="DVU2" s="0"/>
      <c r="DVV2" s="0"/>
      <c r="DVW2" s="0"/>
      <c r="DVX2" s="0"/>
      <c r="DVY2" s="0"/>
      <c r="DVZ2" s="0"/>
      <c r="DWA2" s="0"/>
      <c r="DWB2" s="0"/>
      <c r="DWC2" s="0"/>
      <c r="DWD2" s="0"/>
      <c r="DWE2" s="0"/>
      <c r="DWF2" s="0"/>
      <c r="DWG2" s="0"/>
      <c r="DWH2" s="0"/>
      <c r="DWI2" s="0"/>
      <c r="DWJ2" s="0"/>
      <c r="DWK2" s="0"/>
      <c r="DWL2" s="0"/>
      <c r="DWM2" s="0"/>
      <c r="DWN2" s="0"/>
      <c r="DWO2" s="0"/>
      <c r="DWP2" s="0"/>
      <c r="DWQ2" s="0"/>
      <c r="DWR2" s="0"/>
      <c r="DWS2" s="0"/>
      <c r="DWT2" s="0"/>
      <c r="DWU2" s="0"/>
      <c r="DWV2" s="0"/>
      <c r="DWW2" s="0"/>
      <c r="DWX2" s="0"/>
      <c r="DWY2" s="0"/>
      <c r="DWZ2" s="0"/>
      <c r="DXA2" s="0"/>
      <c r="DXB2" s="0"/>
      <c r="DXC2" s="0"/>
      <c r="DXD2" s="0"/>
      <c r="DXE2" s="0"/>
      <c r="DXF2" s="0"/>
      <c r="DXG2" s="0"/>
      <c r="DXH2" s="0"/>
      <c r="DXI2" s="0"/>
      <c r="DXJ2" s="0"/>
      <c r="DXK2" s="0"/>
      <c r="DXL2" s="0"/>
      <c r="DXM2" s="0"/>
      <c r="DXN2" s="0"/>
      <c r="DXO2" s="0"/>
      <c r="DXP2" s="0"/>
      <c r="DXQ2" s="0"/>
      <c r="DXR2" s="0"/>
      <c r="DXS2" s="0"/>
      <c r="DXT2" s="0"/>
      <c r="DXU2" s="0"/>
      <c r="DXV2" s="0"/>
      <c r="DXW2" s="0"/>
      <c r="DXX2" s="0"/>
      <c r="DXY2" s="0"/>
      <c r="DXZ2" s="0"/>
      <c r="DYA2" s="0"/>
      <c r="DYB2" s="0"/>
      <c r="DYC2" s="0"/>
      <c r="DYD2" s="0"/>
      <c r="DYE2" s="0"/>
      <c r="DYF2" s="0"/>
      <c r="DYG2" s="0"/>
      <c r="DYH2" s="0"/>
      <c r="DYI2" s="0"/>
      <c r="DYJ2" s="0"/>
      <c r="DYK2" s="0"/>
      <c r="DYL2" s="0"/>
      <c r="DYM2" s="0"/>
      <c r="DYN2" s="0"/>
      <c r="DYO2" s="0"/>
      <c r="DYP2" s="0"/>
      <c r="DYQ2" s="0"/>
      <c r="DYR2" s="0"/>
      <c r="DYS2" s="0"/>
      <c r="DYT2" s="0"/>
      <c r="DYU2" s="0"/>
      <c r="DYV2" s="0"/>
      <c r="DYW2" s="0"/>
      <c r="DYX2" s="0"/>
      <c r="DYY2" s="0"/>
      <c r="DYZ2" s="0"/>
      <c r="DZA2" s="0"/>
      <c r="DZB2" s="0"/>
      <c r="DZC2" s="0"/>
      <c r="DZD2" s="0"/>
      <c r="DZE2" s="0"/>
      <c r="DZF2" s="0"/>
      <c r="DZG2" s="0"/>
      <c r="DZH2" s="0"/>
      <c r="DZI2" s="0"/>
      <c r="DZJ2" s="0"/>
      <c r="DZK2" s="0"/>
      <c r="DZL2" s="0"/>
      <c r="DZM2" s="0"/>
      <c r="DZN2" s="0"/>
      <c r="DZO2" s="0"/>
      <c r="DZP2" s="0"/>
      <c r="DZQ2" s="0"/>
      <c r="DZR2" s="0"/>
      <c r="DZS2" s="0"/>
      <c r="DZT2" s="0"/>
      <c r="DZU2" s="0"/>
      <c r="DZV2" s="0"/>
      <c r="DZW2" s="0"/>
      <c r="DZX2" s="0"/>
      <c r="DZY2" s="0"/>
      <c r="DZZ2" s="0"/>
      <c r="EAA2" s="0"/>
      <c r="EAB2" s="0"/>
      <c r="EAC2" s="0"/>
      <c r="EAD2" s="0"/>
      <c r="EAE2" s="0"/>
      <c r="EAF2" s="0"/>
      <c r="EAG2" s="0"/>
      <c r="EAH2" s="0"/>
      <c r="EAI2" s="0"/>
      <c r="EAJ2" s="0"/>
      <c r="EAK2" s="0"/>
      <c r="EAL2" s="0"/>
      <c r="EAM2" s="0"/>
      <c r="EAN2" s="0"/>
      <c r="EAO2" s="0"/>
      <c r="EAP2" s="0"/>
      <c r="EAQ2" s="0"/>
      <c r="EAR2" s="0"/>
      <c r="EAS2" s="0"/>
      <c r="EAT2" s="0"/>
      <c r="EAU2" s="0"/>
      <c r="EAV2" s="0"/>
      <c r="EAW2" s="0"/>
      <c r="EAX2" s="0"/>
      <c r="EAY2" s="0"/>
      <c r="EAZ2" s="0"/>
      <c r="EBA2" s="0"/>
      <c r="EBB2" s="0"/>
      <c r="EBC2" s="0"/>
      <c r="EBD2" s="0"/>
      <c r="EBE2" s="0"/>
      <c r="EBF2" s="0"/>
      <c r="EBG2" s="0"/>
      <c r="EBH2" s="0"/>
      <c r="EBI2" s="0"/>
      <c r="EBJ2" s="0"/>
      <c r="EBK2" s="0"/>
      <c r="EBL2" s="0"/>
      <c r="EBM2" s="0"/>
      <c r="EBN2" s="0"/>
      <c r="EBO2" s="0"/>
      <c r="EBP2" s="0"/>
      <c r="EBQ2" s="0"/>
      <c r="EBR2" s="0"/>
      <c r="EBS2" s="0"/>
      <c r="EBT2" s="0"/>
      <c r="EBU2" s="0"/>
      <c r="EBV2" s="0"/>
      <c r="EBW2" s="0"/>
      <c r="EBX2" s="0"/>
      <c r="EBY2" s="0"/>
      <c r="EBZ2" s="0"/>
      <c r="ECA2" s="0"/>
      <c r="ECB2" s="0"/>
      <c r="ECC2" s="0"/>
      <c r="ECD2" s="0"/>
      <c r="ECE2" s="0"/>
      <c r="ECF2" s="0"/>
      <c r="ECG2" s="0"/>
      <c r="ECH2" s="0"/>
      <c r="ECI2" s="0"/>
      <c r="ECJ2" s="0"/>
      <c r="ECK2" s="0"/>
      <c r="ECL2" s="0"/>
      <c r="ECM2" s="0"/>
      <c r="ECN2" s="0"/>
      <c r="ECO2" s="0"/>
      <c r="ECP2" s="0"/>
      <c r="ECQ2" s="0"/>
      <c r="ECR2" s="0"/>
      <c r="ECS2" s="0"/>
      <c r="ECT2" s="0"/>
      <c r="ECU2" s="0"/>
      <c r="ECV2" s="0"/>
      <c r="ECW2" s="0"/>
      <c r="ECX2" s="0"/>
      <c r="ECY2" s="0"/>
      <c r="ECZ2" s="0"/>
      <c r="EDA2" s="0"/>
      <c r="EDB2" s="0"/>
      <c r="EDC2" s="0"/>
      <c r="EDD2" s="0"/>
      <c r="EDE2" s="0"/>
      <c r="EDF2" s="0"/>
      <c r="EDG2" s="0"/>
      <c r="EDH2" s="0"/>
      <c r="EDI2" s="0"/>
      <c r="EDJ2" s="0"/>
      <c r="EDK2" s="0"/>
      <c r="EDL2" s="0"/>
      <c r="EDM2" s="0"/>
      <c r="EDN2" s="0"/>
      <c r="EDO2" s="0"/>
      <c r="EDP2" s="0"/>
      <c r="EDQ2" s="0"/>
      <c r="EDR2" s="0"/>
      <c r="EDS2" s="0"/>
      <c r="EDT2" s="0"/>
      <c r="EDU2" s="0"/>
      <c r="EDV2" s="0"/>
      <c r="EDW2" s="0"/>
      <c r="EDX2" s="0"/>
      <c r="EDY2" s="0"/>
      <c r="EDZ2" s="0"/>
      <c r="EEA2" s="0"/>
      <c r="EEB2" s="0"/>
      <c r="EEC2" s="0"/>
      <c r="EED2" s="0"/>
      <c r="EEE2" s="0"/>
      <c r="EEF2" s="0"/>
      <c r="EEG2" s="0"/>
      <c r="EEH2" s="0"/>
      <c r="EEI2" s="0"/>
      <c r="EEJ2" s="0"/>
      <c r="EEK2" s="0"/>
      <c r="EEL2" s="0"/>
      <c r="EEM2" s="0"/>
      <c r="EEN2" s="0"/>
      <c r="EEO2" s="0"/>
      <c r="EEP2" s="0"/>
      <c r="EEQ2" s="0"/>
      <c r="EER2" s="0"/>
      <c r="EES2" s="0"/>
      <c r="EET2" s="0"/>
      <c r="EEU2" s="0"/>
      <c r="EEV2" s="0"/>
      <c r="EEW2" s="0"/>
      <c r="EEX2" s="0"/>
      <c r="EEY2" s="0"/>
      <c r="EEZ2" s="0"/>
      <c r="EFA2" s="0"/>
      <c r="EFB2" s="0"/>
      <c r="EFC2" s="0"/>
      <c r="EFD2" s="0"/>
      <c r="EFE2" s="0"/>
      <c r="EFF2" s="0"/>
      <c r="EFG2" s="0"/>
      <c r="EFH2" s="0"/>
      <c r="EFI2" s="0"/>
      <c r="EFJ2" s="0"/>
      <c r="EFK2" s="0"/>
      <c r="EFL2" s="0"/>
      <c r="EFM2" s="0"/>
      <c r="EFN2" s="0"/>
      <c r="EFO2" s="0"/>
      <c r="EFP2" s="0"/>
      <c r="EFQ2" s="0"/>
      <c r="EFR2" s="0"/>
      <c r="EFS2" s="0"/>
      <c r="EFT2" s="0"/>
      <c r="EFU2" s="0"/>
      <c r="EFV2" s="0"/>
      <c r="EFW2" s="0"/>
      <c r="EFX2" s="0"/>
      <c r="EFY2" s="0"/>
      <c r="EFZ2" s="0"/>
      <c r="EGA2" s="0"/>
      <c r="EGB2" s="0"/>
      <c r="EGC2" s="0"/>
      <c r="EGD2" s="0"/>
      <c r="EGE2" s="0"/>
      <c r="EGF2" s="0"/>
      <c r="EGG2" s="0"/>
      <c r="EGH2" s="0"/>
      <c r="EGI2" s="0"/>
      <c r="EGJ2" s="0"/>
      <c r="EGK2" s="0"/>
      <c r="EGL2" s="0"/>
      <c r="EGM2" s="0"/>
      <c r="EGN2" s="0"/>
      <c r="EGO2" s="0"/>
      <c r="EGP2" s="0"/>
      <c r="EGQ2" s="0"/>
      <c r="EGR2" s="0"/>
      <c r="EGS2" s="0"/>
      <c r="EGT2" s="0"/>
      <c r="EGU2" s="0"/>
      <c r="EGV2" s="0"/>
      <c r="EGW2" s="0"/>
      <c r="EGX2" s="0"/>
      <c r="EGY2" s="0"/>
      <c r="EGZ2" s="0"/>
      <c r="EHA2" s="0"/>
      <c r="EHB2" s="0"/>
      <c r="EHC2" s="0"/>
      <c r="EHD2" s="0"/>
      <c r="EHE2" s="0"/>
      <c r="EHF2" s="0"/>
      <c r="EHG2" s="0"/>
      <c r="EHH2" s="0"/>
      <c r="EHI2" s="0"/>
      <c r="EHJ2" s="0"/>
      <c r="EHK2" s="0"/>
      <c r="EHL2" s="0"/>
      <c r="EHM2" s="0"/>
      <c r="EHN2" s="0"/>
      <c r="EHO2" s="0"/>
      <c r="EHP2" s="0"/>
      <c r="EHQ2" s="0"/>
      <c r="EHR2" s="0"/>
      <c r="EHS2" s="0"/>
      <c r="EHT2" s="0"/>
      <c r="EHU2" s="0"/>
      <c r="EHV2" s="0"/>
      <c r="EHW2" s="0"/>
      <c r="EHX2" s="0"/>
      <c r="EHY2" s="0"/>
      <c r="EHZ2" s="0"/>
      <c r="EIA2" s="0"/>
      <c r="EIB2" s="0"/>
      <c r="EIC2" s="0"/>
      <c r="EID2" s="0"/>
      <c r="EIE2" s="0"/>
      <c r="EIF2" s="0"/>
      <c r="EIG2" s="0"/>
      <c r="EIH2" s="0"/>
      <c r="EII2" s="0"/>
      <c r="EIJ2" s="0"/>
      <c r="EIK2" s="0"/>
      <c r="EIL2" s="0"/>
      <c r="EIM2" s="0"/>
      <c r="EIN2" s="0"/>
      <c r="EIO2" s="0"/>
      <c r="EIP2" s="0"/>
      <c r="EIQ2" s="0"/>
      <c r="EIR2" s="0"/>
      <c r="EIS2" s="0"/>
      <c r="EIT2" s="0"/>
      <c r="EIU2" s="0"/>
      <c r="EIV2" s="0"/>
      <c r="EIW2" s="0"/>
      <c r="EIX2" s="0"/>
      <c r="EIY2" s="0"/>
      <c r="EIZ2" s="0"/>
      <c r="EJA2" s="0"/>
      <c r="EJB2" s="0"/>
      <c r="EJC2" s="0"/>
      <c r="EJD2" s="0"/>
      <c r="EJE2" s="0"/>
      <c r="EJF2" s="0"/>
      <c r="EJG2" s="0"/>
      <c r="EJH2" s="0"/>
      <c r="EJI2" s="0"/>
      <c r="EJJ2" s="0"/>
      <c r="EJK2" s="0"/>
      <c r="EJL2" s="0"/>
      <c r="EJM2" s="0"/>
      <c r="EJN2" s="0"/>
      <c r="EJO2" s="0"/>
      <c r="EJP2" s="0"/>
      <c r="EJQ2" s="0"/>
      <c r="EJR2" s="0"/>
      <c r="EJS2" s="0"/>
      <c r="EJT2" s="0"/>
      <c r="EJU2" s="0"/>
      <c r="EJV2" s="0"/>
      <c r="EJW2" s="0"/>
      <c r="EJX2" s="0"/>
      <c r="EJY2" s="0"/>
      <c r="EJZ2" s="0"/>
      <c r="EKA2" s="0"/>
      <c r="EKB2" s="0"/>
      <c r="EKC2" s="0"/>
      <c r="EKD2" s="0"/>
      <c r="EKE2" s="0"/>
      <c r="EKF2" s="0"/>
      <c r="EKG2" s="0"/>
      <c r="EKH2" s="0"/>
      <c r="EKI2" s="0"/>
      <c r="EKJ2" s="0"/>
      <c r="EKK2" s="0"/>
      <c r="EKL2" s="0"/>
      <c r="EKM2" s="0"/>
      <c r="EKN2" s="0"/>
      <c r="EKO2" s="0"/>
      <c r="EKP2" s="0"/>
      <c r="EKQ2" s="0"/>
      <c r="EKR2" s="0"/>
      <c r="EKS2" s="0"/>
      <c r="EKT2" s="0"/>
      <c r="EKU2" s="0"/>
      <c r="EKV2" s="0"/>
      <c r="EKW2" s="0"/>
      <c r="EKX2" s="0"/>
      <c r="EKY2" s="0"/>
      <c r="EKZ2" s="0"/>
      <c r="ELA2" s="0"/>
      <c r="ELB2" s="0"/>
      <c r="ELC2" s="0"/>
      <c r="ELD2" s="0"/>
      <c r="ELE2" s="0"/>
      <c r="ELF2" s="0"/>
      <c r="ELG2" s="0"/>
      <c r="ELH2" s="0"/>
      <c r="ELI2" s="0"/>
      <c r="ELJ2" s="0"/>
      <c r="ELK2" s="0"/>
      <c r="ELL2" s="0"/>
      <c r="ELM2" s="0"/>
      <c r="ELN2" s="0"/>
      <c r="ELO2" s="0"/>
      <c r="ELP2" s="0"/>
      <c r="ELQ2" s="0"/>
      <c r="ELR2" s="0"/>
      <c r="ELS2" s="0"/>
      <c r="ELT2" s="0"/>
      <c r="ELU2" s="0"/>
      <c r="ELV2" s="0"/>
      <c r="ELW2" s="0"/>
      <c r="ELX2" s="0"/>
      <c r="ELY2" s="0"/>
      <c r="ELZ2" s="0"/>
      <c r="EMA2" s="0"/>
      <c r="EMB2" s="0"/>
      <c r="EMC2" s="0"/>
      <c r="EMD2" s="0"/>
      <c r="EME2" s="0"/>
      <c r="EMF2" s="0"/>
      <c r="EMG2" s="0"/>
      <c r="EMH2" s="0"/>
      <c r="EMI2" s="0"/>
      <c r="EMJ2" s="0"/>
      <c r="EMK2" s="0"/>
      <c r="EML2" s="0"/>
      <c r="EMM2" s="0"/>
      <c r="EMN2" s="0"/>
      <c r="EMO2" s="0"/>
      <c r="EMP2" s="0"/>
      <c r="EMQ2" s="0"/>
      <c r="EMR2" s="0"/>
      <c r="EMS2" s="0"/>
      <c r="EMT2" s="0"/>
      <c r="EMU2" s="0"/>
      <c r="EMV2" s="0"/>
      <c r="EMW2" s="0"/>
      <c r="EMX2" s="0"/>
      <c r="EMY2" s="0"/>
      <c r="EMZ2" s="0"/>
      <c r="ENA2" s="0"/>
      <c r="ENB2" s="0"/>
      <c r="ENC2" s="0"/>
      <c r="END2" s="0"/>
      <c r="ENE2" s="0"/>
      <c r="ENF2" s="0"/>
      <c r="ENG2" s="0"/>
      <c r="ENH2" s="0"/>
      <c r="ENI2" s="0"/>
      <c r="ENJ2" s="0"/>
      <c r="ENK2" s="0"/>
      <c r="ENL2" s="0"/>
      <c r="ENM2" s="0"/>
      <c r="ENN2" s="0"/>
      <c r="ENO2" s="0"/>
      <c r="ENP2" s="0"/>
      <c r="ENQ2" s="0"/>
      <c r="ENR2" s="0"/>
      <c r="ENS2" s="0"/>
      <c r="ENT2" s="0"/>
      <c r="ENU2" s="0"/>
      <c r="ENV2" s="0"/>
      <c r="ENW2" s="0"/>
      <c r="ENX2" s="0"/>
      <c r="ENY2" s="0"/>
      <c r="ENZ2" s="0"/>
      <c r="EOA2" s="0"/>
      <c r="EOB2" s="0"/>
      <c r="EOC2" s="0"/>
      <c r="EOD2" s="0"/>
      <c r="EOE2" s="0"/>
      <c r="EOF2" s="0"/>
      <c r="EOG2" s="0"/>
      <c r="EOH2" s="0"/>
      <c r="EOI2" s="0"/>
      <c r="EOJ2" s="0"/>
      <c r="EOK2" s="0"/>
      <c r="EOL2" s="0"/>
      <c r="EOM2" s="0"/>
      <c r="EON2" s="0"/>
      <c r="EOO2" s="0"/>
      <c r="EOP2" s="0"/>
      <c r="EOQ2" s="0"/>
      <c r="EOR2" s="0"/>
      <c r="EOS2" s="0"/>
      <c r="EOT2" s="0"/>
      <c r="EOU2" s="0"/>
      <c r="EOV2" s="0"/>
      <c r="EOW2" s="0"/>
      <c r="EOX2" s="0"/>
      <c r="EOY2" s="0"/>
      <c r="EOZ2" s="0"/>
      <c r="EPA2" s="0"/>
      <c r="EPB2" s="0"/>
      <c r="EPC2" s="0"/>
      <c r="EPD2" s="0"/>
      <c r="EPE2" s="0"/>
      <c r="EPF2" s="0"/>
      <c r="EPG2" s="0"/>
      <c r="EPH2" s="0"/>
      <c r="EPI2" s="0"/>
      <c r="EPJ2" s="0"/>
      <c r="EPK2" s="0"/>
      <c r="EPL2" s="0"/>
      <c r="EPM2" s="0"/>
      <c r="EPN2" s="0"/>
      <c r="EPO2" s="0"/>
      <c r="EPP2" s="0"/>
      <c r="EPQ2" s="0"/>
      <c r="EPR2" s="0"/>
      <c r="EPS2" s="0"/>
      <c r="EPT2" s="0"/>
      <c r="EPU2" s="0"/>
      <c r="EPV2" s="0"/>
      <c r="EPW2" s="0"/>
      <c r="EPX2" s="0"/>
      <c r="EPY2" s="0"/>
      <c r="EPZ2" s="0"/>
      <c r="EQA2" s="0"/>
      <c r="EQB2" s="0"/>
      <c r="EQC2" s="0"/>
      <c r="EQD2" s="0"/>
      <c r="EQE2" s="0"/>
      <c r="EQF2" s="0"/>
      <c r="EQG2" s="0"/>
      <c r="EQH2" s="0"/>
      <c r="EQI2" s="0"/>
      <c r="EQJ2" s="0"/>
      <c r="EQK2" s="0"/>
      <c r="EQL2" s="0"/>
      <c r="EQM2" s="0"/>
      <c r="EQN2" s="0"/>
      <c r="EQO2" s="0"/>
      <c r="EQP2" s="0"/>
      <c r="EQQ2" s="0"/>
      <c r="EQR2" s="0"/>
      <c r="EQS2" s="0"/>
      <c r="EQT2" s="0"/>
      <c r="EQU2" s="0"/>
      <c r="EQV2" s="0"/>
      <c r="EQW2" s="0"/>
      <c r="EQX2" s="0"/>
      <c r="EQY2" s="0"/>
      <c r="EQZ2" s="0"/>
      <c r="ERA2" s="0"/>
      <c r="ERB2" s="0"/>
      <c r="ERC2" s="0"/>
      <c r="ERD2" s="0"/>
      <c r="ERE2" s="0"/>
      <c r="ERF2" s="0"/>
      <c r="ERG2" s="0"/>
      <c r="ERH2" s="0"/>
      <c r="ERI2" s="0"/>
      <c r="ERJ2" s="0"/>
      <c r="ERK2" s="0"/>
      <c r="ERL2" s="0"/>
      <c r="ERM2" s="0"/>
      <c r="ERN2" s="0"/>
      <c r="ERO2" s="0"/>
      <c r="ERP2" s="0"/>
      <c r="ERQ2" s="0"/>
      <c r="ERR2" s="0"/>
      <c r="ERS2" s="0"/>
      <c r="ERT2" s="0"/>
      <c r="ERU2" s="0"/>
      <c r="ERV2" s="0"/>
      <c r="ERW2" s="0"/>
      <c r="ERX2" s="0"/>
      <c r="ERY2" s="0"/>
      <c r="ERZ2" s="0"/>
      <c r="ESA2" s="0"/>
      <c r="ESB2" s="0"/>
      <c r="ESC2" s="0"/>
      <c r="ESD2" s="0"/>
      <c r="ESE2" s="0"/>
      <c r="ESF2" s="0"/>
      <c r="ESG2" s="0"/>
      <c r="ESH2" s="0"/>
      <c r="ESI2" s="0"/>
      <c r="ESJ2" s="0"/>
      <c r="ESK2" s="0"/>
      <c r="ESL2" s="0"/>
      <c r="ESM2" s="0"/>
      <c r="ESN2" s="0"/>
      <c r="ESO2" s="0"/>
      <c r="ESP2" s="0"/>
      <c r="ESQ2" s="0"/>
      <c r="ESR2" s="0"/>
      <c r="ESS2" s="0"/>
      <c r="EST2" s="0"/>
      <c r="ESU2" s="0"/>
      <c r="ESV2" s="0"/>
      <c r="ESW2" s="0"/>
      <c r="ESX2" s="0"/>
      <c r="ESY2" s="0"/>
      <c r="ESZ2" s="0"/>
      <c r="ETA2" s="0"/>
      <c r="ETB2" s="0"/>
      <c r="ETC2" s="0"/>
      <c r="ETD2" s="0"/>
      <c r="ETE2" s="0"/>
      <c r="ETF2" s="0"/>
      <c r="ETG2" s="0"/>
      <c r="ETH2" s="0"/>
      <c r="ETI2" s="0"/>
      <c r="ETJ2" s="0"/>
      <c r="ETK2" s="0"/>
      <c r="ETL2" s="0"/>
      <c r="ETM2" s="0"/>
      <c r="ETN2" s="0"/>
      <c r="ETO2" s="0"/>
      <c r="ETP2" s="0"/>
      <c r="ETQ2" s="0"/>
      <c r="ETR2" s="0"/>
      <c r="ETS2" s="0"/>
      <c r="ETT2" s="0"/>
      <c r="ETU2" s="0"/>
      <c r="ETV2" s="0"/>
      <c r="ETW2" s="0"/>
      <c r="ETX2" s="0"/>
      <c r="ETY2" s="0"/>
      <c r="ETZ2" s="0"/>
      <c r="EUA2" s="0"/>
      <c r="EUB2" s="0"/>
      <c r="EUC2" s="0"/>
      <c r="EUD2" s="0"/>
      <c r="EUE2" s="0"/>
      <c r="EUF2" s="0"/>
      <c r="EUG2" s="0"/>
      <c r="EUH2" s="0"/>
      <c r="EUI2" s="0"/>
      <c r="EUJ2" s="0"/>
      <c r="EUK2" s="0"/>
      <c r="EUL2" s="0"/>
      <c r="EUM2" s="0"/>
      <c r="EUN2" s="0"/>
      <c r="EUO2" s="0"/>
      <c r="EUP2" s="0"/>
      <c r="EUQ2" s="0"/>
      <c r="EUR2" s="0"/>
      <c r="EUS2" s="0"/>
      <c r="EUT2" s="0"/>
      <c r="EUU2" s="0"/>
      <c r="EUV2" s="0"/>
      <c r="EUW2" s="0"/>
      <c r="EUX2" s="0"/>
      <c r="EUY2" s="0"/>
      <c r="EUZ2" s="0"/>
      <c r="EVA2" s="0"/>
      <c r="EVB2" s="0"/>
      <c r="EVC2" s="0"/>
      <c r="EVD2" s="0"/>
      <c r="EVE2" s="0"/>
      <c r="EVF2" s="0"/>
      <c r="EVG2" s="0"/>
      <c r="EVH2" s="0"/>
      <c r="EVI2" s="0"/>
      <c r="EVJ2" s="0"/>
      <c r="EVK2" s="0"/>
      <c r="EVL2" s="0"/>
      <c r="EVM2" s="0"/>
      <c r="EVN2" s="0"/>
      <c r="EVO2" s="0"/>
      <c r="EVP2" s="0"/>
      <c r="EVQ2" s="0"/>
      <c r="EVR2" s="0"/>
      <c r="EVS2" s="0"/>
      <c r="EVT2" s="0"/>
      <c r="EVU2" s="0"/>
      <c r="EVV2" s="0"/>
      <c r="EVW2" s="0"/>
      <c r="EVX2" s="0"/>
      <c r="EVY2" s="0"/>
      <c r="EVZ2" s="0"/>
      <c r="EWA2" s="0"/>
      <c r="EWB2" s="0"/>
      <c r="EWC2" s="0"/>
      <c r="EWD2" s="0"/>
      <c r="EWE2" s="0"/>
      <c r="EWF2" s="0"/>
      <c r="EWG2" s="0"/>
      <c r="EWH2" s="0"/>
      <c r="EWI2" s="0"/>
      <c r="EWJ2" s="0"/>
      <c r="EWK2" s="0"/>
      <c r="EWL2" s="0"/>
      <c r="EWM2" s="0"/>
      <c r="EWN2" s="0"/>
      <c r="EWO2" s="0"/>
      <c r="EWP2" s="0"/>
      <c r="EWQ2" s="0"/>
      <c r="EWR2" s="0"/>
      <c r="EWS2" s="0"/>
      <c r="EWT2" s="0"/>
      <c r="EWU2" s="0"/>
      <c r="EWV2" s="0"/>
      <c r="EWW2" s="0"/>
      <c r="EWX2" s="0"/>
      <c r="EWY2" s="0"/>
      <c r="EWZ2" s="0"/>
      <c r="EXA2" s="0"/>
      <c r="EXB2" s="0"/>
      <c r="EXC2" s="0"/>
      <c r="EXD2" s="0"/>
      <c r="EXE2" s="0"/>
      <c r="EXF2" s="0"/>
      <c r="EXG2" s="0"/>
      <c r="EXH2" s="0"/>
      <c r="EXI2" s="0"/>
      <c r="EXJ2" s="0"/>
      <c r="EXK2" s="0"/>
      <c r="EXL2" s="0"/>
      <c r="EXM2" s="0"/>
      <c r="EXN2" s="0"/>
      <c r="EXO2" s="0"/>
      <c r="EXP2" s="0"/>
      <c r="EXQ2" s="0"/>
      <c r="EXR2" s="0"/>
      <c r="EXS2" s="0"/>
      <c r="EXT2" s="0"/>
      <c r="EXU2" s="0"/>
      <c r="EXV2" s="0"/>
      <c r="EXW2" s="0"/>
      <c r="EXX2" s="0"/>
      <c r="EXY2" s="0"/>
      <c r="EXZ2" s="0"/>
      <c r="EYA2" s="0"/>
      <c r="EYB2" s="0"/>
      <c r="EYC2" s="0"/>
      <c r="EYD2" s="0"/>
      <c r="EYE2" s="0"/>
      <c r="EYF2" s="0"/>
      <c r="EYG2" s="0"/>
      <c r="EYH2" s="0"/>
      <c r="EYI2" s="0"/>
      <c r="EYJ2" s="0"/>
      <c r="EYK2" s="0"/>
      <c r="EYL2" s="0"/>
      <c r="EYM2" s="0"/>
      <c r="EYN2" s="0"/>
      <c r="EYO2" s="0"/>
      <c r="EYP2" s="0"/>
      <c r="EYQ2" s="0"/>
      <c r="EYR2" s="0"/>
      <c r="EYS2" s="0"/>
      <c r="EYT2" s="0"/>
      <c r="EYU2" s="0"/>
      <c r="EYV2" s="0"/>
      <c r="EYW2" s="0"/>
      <c r="EYX2" s="0"/>
      <c r="EYY2" s="0"/>
      <c r="EYZ2" s="0"/>
      <c r="EZA2" s="0"/>
      <c r="EZB2" s="0"/>
      <c r="EZC2" s="0"/>
      <c r="EZD2" s="0"/>
      <c r="EZE2" s="0"/>
      <c r="EZF2" s="0"/>
      <c r="EZG2" s="0"/>
      <c r="EZH2" s="0"/>
      <c r="EZI2" s="0"/>
      <c r="EZJ2" s="0"/>
      <c r="EZK2" s="0"/>
      <c r="EZL2" s="0"/>
      <c r="EZM2" s="0"/>
      <c r="EZN2" s="0"/>
      <c r="EZO2" s="0"/>
      <c r="EZP2" s="0"/>
      <c r="EZQ2" s="0"/>
      <c r="EZR2" s="0"/>
      <c r="EZS2" s="0"/>
      <c r="EZT2" s="0"/>
      <c r="EZU2" s="0"/>
      <c r="EZV2" s="0"/>
      <c r="EZW2" s="0"/>
      <c r="EZX2" s="0"/>
      <c r="EZY2" s="0"/>
      <c r="EZZ2" s="0"/>
      <c r="FAA2" s="0"/>
      <c r="FAB2" s="0"/>
      <c r="FAC2" s="0"/>
      <c r="FAD2" s="0"/>
      <c r="FAE2" s="0"/>
      <c r="FAF2" s="0"/>
      <c r="FAG2" s="0"/>
      <c r="FAH2" s="0"/>
      <c r="FAI2" s="0"/>
      <c r="FAJ2" s="0"/>
      <c r="FAK2" s="0"/>
      <c r="FAL2" s="0"/>
      <c r="FAM2" s="0"/>
      <c r="FAN2" s="0"/>
      <c r="FAO2" s="0"/>
      <c r="FAP2" s="0"/>
      <c r="FAQ2" s="0"/>
      <c r="FAR2" s="0"/>
      <c r="FAS2" s="0"/>
      <c r="FAT2" s="0"/>
      <c r="FAU2" s="0"/>
      <c r="FAV2" s="0"/>
      <c r="FAW2" s="0"/>
      <c r="FAX2" s="0"/>
      <c r="FAY2" s="0"/>
      <c r="FAZ2" s="0"/>
      <c r="FBA2" s="0"/>
      <c r="FBB2" s="0"/>
      <c r="FBC2" s="0"/>
      <c r="FBD2" s="0"/>
      <c r="FBE2" s="0"/>
      <c r="FBF2" s="0"/>
      <c r="FBG2" s="0"/>
      <c r="FBH2" s="0"/>
      <c r="FBI2" s="0"/>
      <c r="FBJ2" s="0"/>
      <c r="FBK2" s="0"/>
      <c r="FBL2" s="0"/>
      <c r="FBM2" s="0"/>
      <c r="FBN2" s="0"/>
      <c r="FBO2" s="0"/>
      <c r="FBP2" s="0"/>
      <c r="FBQ2" s="0"/>
      <c r="FBR2" s="0"/>
      <c r="FBS2" s="0"/>
      <c r="FBT2" s="0"/>
      <c r="FBU2" s="0"/>
      <c r="FBV2" s="0"/>
      <c r="FBW2" s="0"/>
      <c r="FBX2" s="0"/>
      <c r="FBY2" s="0"/>
      <c r="FBZ2" s="0"/>
      <c r="FCA2" s="0"/>
      <c r="FCB2" s="0"/>
      <c r="FCC2" s="0"/>
      <c r="FCD2" s="0"/>
      <c r="FCE2" s="0"/>
      <c r="FCF2" s="0"/>
      <c r="FCG2" s="0"/>
      <c r="FCH2" s="0"/>
      <c r="FCI2" s="0"/>
      <c r="FCJ2" s="0"/>
      <c r="FCK2" s="0"/>
      <c r="FCL2" s="0"/>
      <c r="FCM2" s="0"/>
      <c r="FCN2" s="0"/>
      <c r="FCO2" s="0"/>
      <c r="FCP2" s="0"/>
      <c r="FCQ2" s="0"/>
      <c r="FCR2" s="0"/>
      <c r="FCS2" s="0"/>
      <c r="FCT2" s="0"/>
      <c r="FCU2" s="0"/>
      <c r="FCV2" s="0"/>
      <c r="FCW2" s="0"/>
      <c r="FCX2" s="0"/>
      <c r="FCY2" s="0"/>
      <c r="FCZ2" s="0"/>
      <c r="FDA2" s="0"/>
      <c r="FDB2" s="0"/>
      <c r="FDC2" s="0"/>
      <c r="FDD2" s="0"/>
      <c r="FDE2" s="0"/>
      <c r="FDF2" s="0"/>
      <c r="FDG2" s="0"/>
      <c r="FDH2" s="0"/>
      <c r="FDI2" s="0"/>
      <c r="FDJ2" s="0"/>
      <c r="FDK2" s="0"/>
      <c r="FDL2" s="0"/>
      <c r="FDM2" s="0"/>
      <c r="FDN2" s="0"/>
      <c r="FDO2" s="0"/>
      <c r="FDP2" s="0"/>
      <c r="FDQ2" s="0"/>
      <c r="FDR2" s="0"/>
      <c r="FDS2" s="0"/>
      <c r="FDT2" s="0"/>
      <c r="FDU2" s="0"/>
      <c r="FDV2" s="0"/>
      <c r="FDW2" s="0"/>
      <c r="FDX2" s="0"/>
      <c r="FDY2" s="0"/>
      <c r="FDZ2" s="0"/>
      <c r="FEA2" s="0"/>
      <c r="FEB2" s="0"/>
      <c r="FEC2" s="0"/>
      <c r="FED2" s="0"/>
      <c r="FEE2" s="0"/>
      <c r="FEF2" s="0"/>
      <c r="FEG2" s="0"/>
      <c r="FEH2" s="0"/>
      <c r="FEI2" s="0"/>
      <c r="FEJ2" s="0"/>
      <c r="FEK2" s="0"/>
      <c r="FEL2" s="0"/>
      <c r="FEM2" s="0"/>
      <c r="FEN2" s="0"/>
      <c r="FEO2" s="0"/>
      <c r="FEP2" s="0"/>
      <c r="FEQ2" s="0"/>
      <c r="FER2" s="0"/>
      <c r="FES2" s="0"/>
      <c r="FET2" s="0"/>
      <c r="FEU2" s="0"/>
      <c r="FEV2" s="0"/>
      <c r="FEW2" s="0"/>
      <c r="FEX2" s="0"/>
      <c r="FEY2" s="0"/>
      <c r="FEZ2" s="0"/>
      <c r="FFA2" s="0"/>
      <c r="FFB2" s="0"/>
      <c r="FFC2" s="0"/>
      <c r="FFD2" s="0"/>
      <c r="FFE2" s="0"/>
      <c r="FFF2" s="0"/>
      <c r="FFG2" s="0"/>
      <c r="FFH2" s="0"/>
      <c r="FFI2" s="0"/>
      <c r="FFJ2" s="0"/>
      <c r="FFK2" s="0"/>
      <c r="FFL2" s="0"/>
      <c r="FFM2" s="0"/>
      <c r="FFN2" s="0"/>
      <c r="FFO2" s="0"/>
      <c r="FFP2" s="0"/>
      <c r="FFQ2" s="0"/>
      <c r="FFR2" s="0"/>
      <c r="FFS2" s="0"/>
      <c r="FFT2" s="0"/>
      <c r="FFU2" s="0"/>
      <c r="FFV2" s="0"/>
      <c r="FFW2" s="0"/>
      <c r="FFX2" s="0"/>
      <c r="FFY2" s="0"/>
      <c r="FFZ2" s="0"/>
      <c r="FGA2" s="0"/>
      <c r="FGB2" s="0"/>
      <c r="FGC2" s="0"/>
      <c r="FGD2" s="0"/>
      <c r="FGE2" s="0"/>
      <c r="FGF2" s="0"/>
      <c r="FGG2" s="0"/>
      <c r="FGH2" s="0"/>
      <c r="FGI2" s="0"/>
      <c r="FGJ2" s="0"/>
      <c r="FGK2" s="0"/>
      <c r="FGL2" s="0"/>
      <c r="FGM2" s="0"/>
      <c r="FGN2" s="0"/>
      <c r="FGO2" s="0"/>
      <c r="FGP2" s="0"/>
      <c r="FGQ2" s="0"/>
      <c r="FGR2" s="0"/>
      <c r="FGS2" s="0"/>
      <c r="FGT2" s="0"/>
      <c r="FGU2" s="0"/>
      <c r="FGV2" s="0"/>
      <c r="FGW2" s="0"/>
      <c r="FGX2" s="0"/>
      <c r="FGY2" s="0"/>
      <c r="FGZ2" s="0"/>
      <c r="FHA2" s="0"/>
      <c r="FHB2" s="0"/>
      <c r="FHC2" s="0"/>
      <c r="FHD2" s="0"/>
      <c r="FHE2" s="0"/>
      <c r="FHF2" s="0"/>
      <c r="FHG2" s="0"/>
      <c r="FHH2" s="0"/>
      <c r="FHI2" s="0"/>
      <c r="FHJ2" s="0"/>
      <c r="FHK2" s="0"/>
      <c r="FHL2" s="0"/>
      <c r="FHM2" s="0"/>
      <c r="FHN2" s="0"/>
      <c r="FHO2" s="0"/>
      <c r="FHP2" s="0"/>
      <c r="FHQ2" s="0"/>
      <c r="FHR2" s="0"/>
      <c r="FHS2" s="0"/>
      <c r="FHT2" s="0"/>
      <c r="FHU2" s="0"/>
      <c r="FHV2" s="0"/>
      <c r="FHW2" s="0"/>
      <c r="FHX2" s="0"/>
      <c r="FHY2" s="0"/>
      <c r="FHZ2" s="0"/>
      <c r="FIA2" s="0"/>
      <c r="FIB2" s="0"/>
      <c r="FIC2" s="0"/>
      <c r="FID2" s="0"/>
      <c r="FIE2" s="0"/>
      <c r="FIF2" s="0"/>
      <c r="FIG2" s="0"/>
      <c r="FIH2" s="0"/>
      <c r="FII2" s="0"/>
      <c r="FIJ2" s="0"/>
      <c r="FIK2" s="0"/>
      <c r="FIL2" s="0"/>
      <c r="FIM2" s="0"/>
      <c r="FIN2" s="0"/>
      <c r="FIO2" s="0"/>
      <c r="FIP2" s="0"/>
      <c r="FIQ2" s="0"/>
      <c r="FIR2" s="0"/>
      <c r="FIS2" s="0"/>
      <c r="FIT2" s="0"/>
      <c r="FIU2" s="0"/>
      <c r="FIV2" s="0"/>
      <c r="FIW2" s="0"/>
      <c r="FIX2" s="0"/>
      <c r="FIY2" s="0"/>
      <c r="FIZ2" s="0"/>
      <c r="FJA2" s="0"/>
      <c r="FJB2" s="0"/>
      <c r="FJC2" s="0"/>
      <c r="FJD2" s="0"/>
      <c r="FJE2" s="0"/>
      <c r="FJF2" s="0"/>
      <c r="FJG2" s="0"/>
      <c r="FJH2" s="0"/>
      <c r="FJI2" s="0"/>
      <c r="FJJ2" s="0"/>
      <c r="FJK2" s="0"/>
      <c r="FJL2" s="0"/>
      <c r="FJM2" s="0"/>
      <c r="FJN2" s="0"/>
      <c r="FJO2" s="0"/>
      <c r="FJP2" s="0"/>
      <c r="FJQ2" s="0"/>
      <c r="FJR2" s="0"/>
      <c r="FJS2" s="0"/>
      <c r="FJT2" s="0"/>
      <c r="FJU2" s="0"/>
      <c r="FJV2" s="0"/>
      <c r="FJW2" s="0"/>
      <c r="FJX2" s="0"/>
      <c r="FJY2" s="0"/>
      <c r="FJZ2" s="0"/>
      <c r="FKA2" s="0"/>
      <c r="FKB2" s="0"/>
      <c r="FKC2" s="0"/>
      <c r="FKD2" s="0"/>
      <c r="FKE2" s="0"/>
      <c r="FKF2" s="0"/>
      <c r="FKG2" s="0"/>
      <c r="FKH2" s="0"/>
      <c r="FKI2" s="0"/>
      <c r="FKJ2" s="0"/>
      <c r="FKK2" s="0"/>
      <c r="FKL2" s="0"/>
      <c r="FKM2" s="0"/>
      <c r="FKN2" s="0"/>
      <c r="FKO2" s="0"/>
      <c r="FKP2" s="0"/>
      <c r="FKQ2" s="0"/>
      <c r="FKR2" s="0"/>
      <c r="FKS2" s="0"/>
      <c r="FKT2" s="0"/>
      <c r="FKU2" s="0"/>
      <c r="FKV2" s="0"/>
      <c r="FKW2" s="0"/>
      <c r="FKX2" s="0"/>
      <c r="FKY2" s="0"/>
      <c r="FKZ2" s="0"/>
      <c r="FLA2" s="0"/>
      <c r="FLB2" s="0"/>
      <c r="FLC2" s="0"/>
      <c r="FLD2" s="0"/>
      <c r="FLE2" s="0"/>
      <c r="FLF2" s="0"/>
      <c r="FLG2" s="0"/>
      <c r="FLH2" s="0"/>
      <c r="FLI2" s="0"/>
      <c r="FLJ2" s="0"/>
      <c r="FLK2" s="0"/>
      <c r="FLL2" s="0"/>
      <c r="FLM2" s="0"/>
      <c r="FLN2" s="0"/>
      <c r="FLO2" s="0"/>
      <c r="FLP2" s="0"/>
      <c r="FLQ2" s="0"/>
      <c r="FLR2" s="0"/>
      <c r="FLS2" s="0"/>
      <c r="FLT2" s="0"/>
      <c r="FLU2" s="0"/>
      <c r="FLV2" s="0"/>
      <c r="FLW2" s="0"/>
      <c r="FLX2" s="0"/>
      <c r="FLY2" s="0"/>
      <c r="FLZ2" s="0"/>
      <c r="FMA2" s="0"/>
      <c r="FMB2" s="0"/>
      <c r="FMC2" s="0"/>
      <c r="FMD2" s="0"/>
      <c r="FME2" s="0"/>
      <c r="FMF2" s="0"/>
      <c r="FMG2" s="0"/>
      <c r="FMH2" s="0"/>
      <c r="FMI2" s="0"/>
      <c r="FMJ2" s="0"/>
      <c r="FMK2" s="0"/>
      <c r="FML2" s="0"/>
      <c r="FMM2" s="0"/>
      <c r="FMN2" s="0"/>
      <c r="FMO2" s="0"/>
      <c r="FMP2" s="0"/>
      <c r="FMQ2" s="0"/>
      <c r="FMR2" s="0"/>
      <c r="FMS2" s="0"/>
      <c r="FMT2" s="0"/>
      <c r="FMU2" s="0"/>
      <c r="FMV2" s="0"/>
      <c r="FMW2" s="0"/>
      <c r="FMX2" s="0"/>
      <c r="FMY2" s="0"/>
      <c r="FMZ2" s="0"/>
      <c r="FNA2" s="0"/>
      <c r="FNB2" s="0"/>
      <c r="FNC2" s="0"/>
      <c r="FND2" s="0"/>
      <c r="FNE2" s="0"/>
      <c r="FNF2" s="0"/>
      <c r="FNG2" s="0"/>
      <c r="FNH2" s="0"/>
      <c r="FNI2" s="0"/>
      <c r="FNJ2" s="0"/>
      <c r="FNK2" s="0"/>
      <c r="FNL2" s="0"/>
      <c r="FNM2" s="0"/>
      <c r="FNN2" s="0"/>
      <c r="FNO2" s="0"/>
      <c r="FNP2" s="0"/>
      <c r="FNQ2" s="0"/>
      <c r="FNR2" s="0"/>
      <c r="FNS2" s="0"/>
      <c r="FNT2" s="0"/>
      <c r="FNU2" s="0"/>
      <c r="FNV2" s="0"/>
      <c r="FNW2" s="0"/>
      <c r="FNX2" s="0"/>
      <c r="FNY2" s="0"/>
      <c r="FNZ2" s="0"/>
      <c r="FOA2" s="0"/>
      <c r="FOB2" s="0"/>
      <c r="FOC2" s="0"/>
      <c r="FOD2" s="0"/>
      <c r="FOE2" s="0"/>
      <c r="FOF2" s="0"/>
      <c r="FOG2" s="0"/>
      <c r="FOH2" s="0"/>
      <c r="FOI2" s="0"/>
      <c r="FOJ2" s="0"/>
      <c r="FOK2" s="0"/>
      <c r="FOL2" s="0"/>
      <c r="FOM2" s="0"/>
      <c r="FON2" s="0"/>
      <c r="FOO2" s="0"/>
      <c r="FOP2" s="0"/>
      <c r="FOQ2" s="0"/>
      <c r="FOR2" s="0"/>
      <c r="FOS2" s="0"/>
      <c r="FOT2" s="0"/>
      <c r="FOU2" s="0"/>
      <c r="FOV2" s="0"/>
      <c r="FOW2" s="0"/>
      <c r="FOX2" s="0"/>
      <c r="FOY2" s="0"/>
      <c r="FOZ2" s="0"/>
      <c r="FPA2" s="0"/>
      <c r="FPB2" s="0"/>
      <c r="FPC2" s="0"/>
      <c r="FPD2" s="0"/>
      <c r="FPE2" s="0"/>
      <c r="FPF2" s="0"/>
      <c r="FPG2" s="0"/>
      <c r="FPH2" s="0"/>
      <c r="FPI2" s="0"/>
      <c r="FPJ2" s="0"/>
      <c r="FPK2" s="0"/>
      <c r="FPL2" s="0"/>
      <c r="FPM2" s="0"/>
      <c r="FPN2" s="0"/>
      <c r="FPO2" s="0"/>
      <c r="FPP2" s="0"/>
      <c r="FPQ2" s="0"/>
      <c r="FPR2" s="0"/>
      <c r="FPS2" s="0"/>
      <c r="FPT2" s="0"/>
      <c r="FPU2" s="0"/>
      <c r="FPV2" s="0"/>
      <c r="FPW2" s="0"/>
      <c r="FPX2" s="0"/>
      <c r="FPY2" s="0"/>
      <c r="FPZ2" s="0"/>
      <c r="FQA2" s="0"/>
      <c r="FQB2" s="0"/>
      <c r="FQC2" s="0"/>
      <c r="FQD2" s="0"/>
      <c r="FQE2" s="0"/>
      <c r="FQF2" s="0"/>
      <c r="FQG2" s="0"/>
      <c r="FQH2" s="0"/>
      <c r="FQI2" s="0"/>
      <c r="FQJ2" s="0"/>
      <c r="FQK2" s="0"/>
      <c r="FQL2" s="0"/>
      <c r="FQM2" s="0"/>
      <c r="FQN2" s="0"/>
      <c r="FQO2" s="0"/>
      <c r="FQP2" s="0"/>
      <c r="FQQ2" s="0"/>
      <c r="FQR2" s="0"/>
      <c r="FQS2" s="0"/>
      <c r="FQT2" s="0"/>
      <c r="FQU2" s="0"/>
      <c r="FQV2" s="0"/>
      <c r="FQW2" s="0"/>
      <c r="FQX2" s="0"/>
      <c r="FQY2" s="0"/>
      <c r="FQZ2" s="0"/>
      <c r="FRA2" s="0"/>
      <c r="FRB2" s="0"/>
      <c r="FRC2" s="0"/>
      <c r="FRD2" s="0"/>
      <c r="FRE2" s="0"/>
      <c r="FRF2" s="0"/>
      <c r="FRG2" s="0"/>
      <c r="FRH2" s="0"/>
      <c r="FRI2" s="0"/>
      <c r="FRJ2" s="0"/>
      <c r="FRK2" s="0"/>
      <c r="FRL2" s="0"/>
      <c r="FRM2" s="0"/>
      <c r="FRN2" s="0"/>
      <c r="FRO2" s="0"/>
      <c r="FRP2" s="0"/>
      <c r="FRQ2" s="0"/>
      <c r="FRR2" s="0"/>
      <c r="FRS2" s="0"/>
      <c r="FRT2" s="0"/>
      <c r="FRU2" s="0"/>
      <c r="FRV2" s="0"/>
      <c r="FRW2" s="0"/>
      <c r="FRX2" s="0"/>
      <c r="FRY2" s="0"/>
      <c r="FRZ2" s="0"/>
      <c r="FSA2" s="0"/>
      <c r="FSB2" s="0"/>
      <c r="FSC2" s="0"/>
      <c r="FSD2" s="0"/>
      <c r="FSE2" s="0"/>
      <c r="FSF2" s="0"/>
      <c r="FSG2" s="0"/>
      <c r="FSH2" s="0"/>
      <c r="FSI2" s="0"/>
      <c r="FSJ2" s="0"/>
      <c r="FSK2" s="0"/>
      <c r="FSL2" s="0"/>
      <c r="FSM2" s="0"/>
      <c r="FSN2" s="0"/>
      <c r="FSO2" s="0"/>
      <c r="FSP2" s="0"/>
      <c r="FSQ2" s="0"/>
      <c r="FSR2" s="0"/>
      <c r="FSS2" s="0"/>
      <c r="FST2" s="0"/>
      <c r="FSU2" s="0"/>
      <c r="FSV2" s="0"/>
      <c r="FSW2" s="0"/>
      <c r="FSX2" s="0"/>
      <c r="FSY2" s="0"/>
      <c r="FSZ2" s="0"/>
      <c r="FTA2" s="0"/>
      <c r="FTB2" s="0"/>
      <c r="FTC2" s="0"/>
      <c r="FTD2" s="0"/>
      <c r="FTE2" s="0"/>
      <c r="FTF2" s="0"/>
      <c r="FTG2" s="0"/>
      <c r="FTH2" s="0"/>
      <c r="FTI2" s="0"/>
      <c r="FTJ2" s="0"/>
      <c r="FTK2" s="0"/>
      <c r="FTL2" s="0"/>
      <c r="FTM2" s="0"/>
      <c r="FTN2" s="0"/>
      <c r="FTO2" s="0"/>
      <c r="FTP2" s="0"/>
      <c r="FTQ2" s="0"/>
      <c r="FTR2" s="0"/>
      <c r="FTS2" s="0"/>
      <c r="FTT2" s="0"/>
      <c r="FTU2" s="0"/>
      <c r="FTV2" s="0"/>
      <c r="FTW2" s="0"/>
      <c r="FTX2" s="0"/>
      <c r="FTY2" s="0"/>
      <c r="FTZ2" s="0"/>
      <c r="FUA2" s="0"/>
      <c r="FUB2" s="0"/>
      <c r="FUC2" s="0"/>
      <c r="FUD2" s="0"/>
      <c r="FUE2" s="0"/>
      <c r="FUF2" s="0"/>
      <c r="FUG2" s="0"/>
      <c r="FUH2" s="0"/>
      <c r="FUI2" s="0"/>
      <c r="FUJ2" s="0"/>
      <c r="FUK2" s="0"/>
      <c r="FUL2" s="0"/>
      <c r="FUM2" s="0"/>
      <c r="FUN2" s="0"/>
      <c r="FUO2" s="0"/>
      <c r="FUP2" s="0"/>
      <c r="FUQ2" s="0"/>
      <c r="FUR2" s="0"/>
      <c r="FUS2" s="0"/>
      <c r="FUT2" s="0"/>
      <c r="FUU2" s="0"/>
      <c r="FUV2" s="0"/>
      <c r="FUW2" s="0"/>
      <c r="FUX2" s="0"/>
      <c r="FUY2" s="0"/>
      <c r="FUZ2" s="0"/>
      <c r="FVA2" s="0"/>
      <c r="FVB2" s="0"/>
      <c r="FVC2" s="0"/>
      <c r="FVD2" s="0"/>
      <c r="FVE2" s="0"/>
      <c r="FVF2" s="0"/>
      <c r="FVG2" s="0"/>
      <c r="FVH2" s="0"/>
      <c r="FVI2" s="0"/>
      <c r="FVJ2" s="0"/>
      <c r="FVK2" s="0"/>
      <c r="FVL2" s="0"/>
      <c r="FVM2" s="0"/>
      <c r="FVN2" s="0"/>
      <c r="FVO2" s="0"/>
      <c r="FVP2" s="0"/>
      <c r="FVQ2" s="0"/>
      <c r="FVR2" s="0"/>
      <c r="FVS2" s="0"/>
      <c r="FVT2" s="0"/>
      <c r="FVU2" s="0"/>
      <c r="FVV2" s="0"/>
      <c r="FVW2" s="0"/>
      <c r="FVX2" s="0"/>
      <c r="FVY2" s="0"/>
      <c r="FVZ2" s="0"/>
      <c r="FWA2" s="0"/>
      <c r="FWB2" s="0"/>
      <c r="FWC2" s="0"/>
      <c r="FWD2" s="0"/>
      <c r="FWE2" s="0"/>
      <c r="FWF2" s="0"/>
      <c r="FWG2" s="0"/>
      <c r="FWH2" s="0"/>
      <c r="FWI2" s="0"/>
      <c r="FWJ2" s="0"/>
      <c r="FWK2" s="0"/>
      <c r="FWL2" s="0"/>
      <c r="FWM2" s="0"/>
      <c r="FWN2" s="0"/>
      <c r="FWO2" s="0"/>
      <c r="FWP2" s="0"/>
      <c r="FWQ2" s="0"/>
      <c r="FWR2" s="0"/>
      <c r="FWS2" s="0"/>
      <c r="FWT2" s="0"/>
      <c r="FWU2" s="0"/>
      <c r="FWV2" s="0"/>
      <c r="FWW2" s="0"/>
      <c r="FWX2" s="0"/>
      <c r="FWY2" s="0"/>
      <c r="FWZ2" s="0"/>
      <c r="FXA2" s="0"/>
      <c r="FXB2" s="0"/>
      <c r="FXC2" s="0"/>
      <c r="FXD2" s="0"/>
      <c r="FXE2" s="0"/>
      <c r="FXF2" s="0"/>
      <c r="FXG2" s="0"/>
      <c r="FXH2" s="0"/>
      <c r="FXI2" s="0"/>
      <c r="FXJ2" s="0"/>
      <c r="FXK2" s="0"/>
      <c r="FXL2" s="0"/>
      <c r="FXM2" s="0"/>
      <c r="FXN2" s="0"/>
      <c r="FXO2" s="0"/>
      <c r="FXP2" s="0"/>
      <c r="FXQ2" s="0"/>
      <c r="FXR2" s="0"/>
      <c r="FXS2" s="0"/>
      <c r="FXT2" s="0"/>
      <c r="FXU2" s="0"/>
      <c r="FXV2" s="0"/>
      <c r="FXW2" s="0"/>
      <c r="FXX2" s="0"/>
      <c r="FXY2" s="0"/>
      <c r="FXZ2" s="0"/>
      <c r="FYA2" s="0"/>
      <c r="FYB2" s="0"/>
      <c r="FYC2" s="0"/>
      <c r="FYD2" s="0"/>
      <c r="FYE2" s="0"/>
      <c r="FYF2" s="0"/>
      <c r="FYG2" s="0"/>
      <c r="FYH2" s="0"/>
      <c r="FYI2" s="0"/>
      <c r="FYJ2" s="0"/>
      <c r="FYK2" s="0"/>
      <c r="FYL2" s="0"/>
      <c r="FYM2" s="0"/>
      <c r="FYN2" s="0"/>
      <c r="FYO2" s="0"/>
      <c r="FYP2" s="0"/>
      <c r="FYQ2" s="0"/>
      <c r="FYR2" s="0"/>
      <c r="FYS2" s="0"/>
      <c r="FYT2" s="0"/>
      <c r="FYU2" s="0"/>
      <c r="FYV2" s="0"/>
      <c r="FYW2" s="0"/>
      <c r="FYX2" s="0"/>
      <c r="FYY2" s="0"/>
      <c r="FYZ2" s="0"/>
      <c r="FZA2" s="0"/>
      <c r="FZB2" s="0"/>
      <c r="FZC2" s="0"/>
      <c r="FZD2" s="0"/>
      <c r="FZE2" s="0"/>
      <c r="FZF2" s="0"/>
      <c r="FZG2" s="0"/>
      <c r="FZH2" s="0"/>
      <c r="FZI2" s="0"/>
      <c r="FZJ2" s="0"/>
      <c r="FZK2" s="0"/>
      <c r="FZL2" s="0"/>
      <c r="FZM2" s="0"/>
      <c r="FZN2" s="0"/>
      <c r="FZO2" s="0"/>
      <c r="FZP2" s="0"/>
      <c r="FZQ2" s="0"/>
      <c r="FZR2" s="0"/>
      <c r="FZS2" s="0"/>
      <c r="FZT2" s="0"/>
      <c r="FZU2" s="0"/>
      <c r="FZV2" s="0"/>
      <c r="FZW2" s="0"/>
      <c r="FZX2" s="0"/>
      <c r="FZY2" s="0"/>
      <c r="FZZ2" s="0"/>
      <c r="GAA2" s="0"/>
      <c r="GAB2" s="0"/>
      <c r="GAC2" s="0"/>
      <c r="GAD2" s="0"/>
      <c r="GAE2" s="0"/>
      <c r="GAF2" s="0"/>
      <c r="GAG2" s="0"/>
      <c r="GAH2" s="0"/>
      <c r="GAI2" s="0"/>
      <c r="GAJ2" s="0"/>
      <c r="GAK2" s="0"/>
      <c r="GAL2" s="0"/>
      <c r="GAM2" s="0"/>
      <c r="GAN2" s="0"/>
      <c r="GAO2" s="0"/>
      <c r="GAP2" s="0"/>
      <c r="GAQ2" s="0"/>
      <c r="GAR2" s="0"/>
      <c r="GAS2" s="0"/>
      <c r="GAT2" s="0"/>
      <c r="GAU2" s="0"/>
      <c r="GAV2" s="0"/>
      <c r="GAW2" s="0"/>
      <c r="GAX2" s="0"/>
      <c r="GAY2" s="0"/>
      <c r="GAZ2" s="0"/>
      <c r="GBA2" s="0"/>
      <c r="GBB2" s="0"/>
      <c r="GBC2" s="0"/>
      <c r="GBD2" s="0"/>
      <c r="GBE2" s="0"/>
      <c r="GBF2" s="0"/>
      <c r="GBG2" s="0"/>
      <c r="GBH2" s="0"/>
      <c r="GBI2" s="0"/>
      <c r="GBJ2" s="0"/>
      <c r="GBK2" s="0"/>
      <c r="GBL2" s="0"/>
      <c r="GBM2" s="0"/>
      <c r="GBN2" s="0"/>
      <c r="GBO2" s="0"/>
      <c r="GBP2" s="0"/>
      <c r="GBQ2" s="0"/>
      <c r="GBR2" s="0"/>
      <c r="GBS2" s="0"/>
      <c r="GBT2" s="0"/>
      <c r="GBU2" s="0"/>
      <c r="GBV2" s="0"/>
      <c r="GBW2" s="0"/>
      <c r="GBX2" s="0"/>
      <c r="GBY2" s="0"/>
      <c r="GBZ2" s="0"/>
      <c r="GCA2" s="0"/>
      <c r="GCB2" s="0"/>
      <c r="GCC2" s="0"/>
      <c r="GCD2" s="0"/>
      <c r="GCE2" s="0"/>
      <c r="GCF2" s="0"/>
      <c r="GCG2" s="0"/>
      <c r="GCH2" s="0"/>
      <c r="GCI2" s="0"/>
      <c r="GCJ2" s="0"/>
      <c r="GCK2" s="0"/>
      <c r="GCL2" s="0"/>
      <c r="GCM2" s="0"/>
      <c r="GCN2" s="0"/>
      <c r="GCO2" s="0"/>
      <c r="GCP2" s="0"/>
      <c r="GCQ2" s="0"/>
      <c r="GCR2" s="0"/>
      <c r="GCS2" s="0"/>
      <c r="GCT2" s="0"/>
      <c r="GCU2" s="0"/>
      <c r="GCV2" s="0"/>
      <c r="GCW2" s="0"/>
      <c r="GCX2" s="0"/>
      <c r="GCY2" s="0"/>
      <c r="GCZ2" s="0"/>
      <c r="GDA2" s="0"/>
      <c r="GDB2" s="0"/>
      <c r="GDC2" s="0"/>
      <c r="GDD2" s="0"/>
      <c r="GDE2" s="0"/>
      <c r="GDF2" s="0"/>
      <c r="GDG2" s="0"/>
      <c r="GDH2" s="0"/>
      <c r="GDI2" s="0"/>
      <c r="GDJ2" s="0"/>
      <c r="GDK2" s="0"/>
      <c r="GDL2" s="0"/>
      <c r="GDM2" s="0"/>
      <c r="GDN2" s="0"/>
      <c r="GDO2" s="0"/>
      <c r="GDP2" s="0"/>
      <c r="GDQ2" s="0"/>
      <c r="GDR2" s="0"/>
      <c r="GDS2" s="0"/>
      <c r="GDT2" s="0"/>
      <c r="GDU2" s="0"/>
      <c r="GDV2" s="0"/>
      <c r="GDW2" s="0"/>
      <c r="GDX2" s="0"/>
      <c r="GDY2" s="0"/>
      <c r="GDZ2" s="0"/>
      <c r="GEA2" s="0"/>
      <c r="GEB2" s="0"/>
      <c r="GEC2" s="0"/>
      <c r="GED2" s="0"/>
      <c r="GEE2" s="0"/>
      <c r="GEF2" s="0"/>
      <c r="GEG2" s="0"/>
      <c r="GEH2" s="0"/>
      <c r="GEI2" s="0"/>
      <c r="GEJ2" s="0"/>
      <c r="GEK2" s="0"/>
      <c r="GEL2" s="0"/>
      <c r="GEM2" s="0"/>
      <c r="GEN2" s="0"/>
      <c r="GEO2" s="0"/>
      <c r="GEP2" s="0"/>
      <c r="GEQ2" s="0"/>
      <c r="GER2" s="0"/>
      <c r="GES2" s="0"/>
      <c r="GET2" s="0"/>
      <c r="GEU2" s="0"/>
      <c r="GEV2" s="0"/>
      <c r="GEW2" s="0"/>
      <c r="GEX2" s="0"/>
      <c r="GEY2" s="0"/>
      <c r="GEZ2" s="0"/>
      <c r="GFA2" s="0"/>
      <c r="GFB2" s="0"/>
      <c r="GFC2" s="0"/>
      <c r="GFD2" s="0"/>
      <c r="GFE2" s="0"/>
      <c r="GFF2" s="0"/>
      <c r="GFG2" s="0"/>
      <c r="GFH2" s="0"/>
      <c r="GFI2" s="0"/>
      <c r="GFJ2" s="0"/>
      <c r="GFK2" s="0"/>
      <c r="GFL2" s="0"/>
      <c r="GFM2" s="0"/>
      <c r="GFN2" s="0"/>
      <c r="GFO2" s="0"/>
      <c r="GFP2" s="0"/>
      <c r="GFQ2" s="0"/>
      <c r="GFR2" s="0"/>
      <c r="GFS2" s="0"/>
      <c r="GFT2" s="0"/>
      <c r="GFU2" s="0"/>
      <c r="GFV2" s="0"/>
      <c r="GFW2" s="0"/>
      <c r="GFX2" s="0"/>
      <c r="GFY2" s="0"/>
      <c r="GFZ2" s="0"/>
      <c r="GGA2" s="0"/>
      <c r="GGB2" s="0"/>
      <c r="GGC2" s="0"/>
      <c r="GGD2" s="0"/>
      <c r="GGE2" s="0"/>
      <c r="GGF2" s="0"/>
      <c r="GGG2" s="0"/>
      <c r="GGH2" s="0"/>
      <c r="GGI2" s="0"/>
      <c r="GGJ2" s="0"/>
      <c r="GGK2" s="0"/>
      <c r="GGL2" s="0"/>
      <c r="GGM2" s="0"/>
      <c r="GGN2" s="0"/>
      <c r="GGO2" s="0"/>
      <c r="GGP2" s="0"/>
      <c r="GGQ2" s="0"/>
      <c r="GGR2" s="0"/>
      <c r="GGS2" s="0"/>
      <c r="GGT2" s="0"/>
      <c r="GGU2" s="0"/>
      <c r="GGV2" s="0"/>
      <c r="GGW2" s="0"/>
      <c r="GGX2" s="0"/>
      <c r="GGY2" s="0"/>
      <c r="GGZ2" s="0"/>
      <c r="GHA2" s="0"/>
      <c r="GHB2" s="0"/>
      <c r="GHC2" s="0"/>
      <c r="GHD2" s="0"/>
      <c r="GHE2" s="0"/>
      <c r="GHF2" s="0"/>
      <c r="GHG2" s="0"/>
      <c r="GHH2" s="0"/>
      <c r="GHI2" s="0"/>
      <c r="GHJ2" s="0"/>
      <c r="GHK2" s="0"/>
      <c r="GHL2" s="0"/>
      <c r="GHM2" s="0"/>
      <c r="GHN2" s="0"/>
      <c r="GHO2" s="0"/>
      <c r="GHP2" s="0"/>
      <c r="GHQ2" s="0"/>
      <c r="GHR2" s="0"/>
      <c r="GHS2" s="0"/>
      <c r="GHT2" s="0"/>
      <c r="GHU2" s="0"/>
      <c r="GHV2" s="0"/>
      <c r="GHW2" s="0"/>
      <c r="GHX2" s="0"/>
      <c r="GHY2" s="0"/>
      <c r="GHZ2" s="0"/>
      <c r="GIA2" s="0"/>
      <c r="GIB2" s="0"/>
      <c r="GIC2" s="0"/>
      <c r="GID2" s="0"/>
      <c r="GIE2" s="0"/>
      <c r="GIF2" s="0"/>
      <c r="GIG2" s="0"/>
      <c r="GIH2" s="0"/>
      <c r="GII2" s="0"/>
      <c r="GIJ2" s="0"/>
      <c r="GIK2" s="0"/>
      <c r="GIL2" s="0"/>
      <c r="GIM2" s="0"/>
      <c r="GIN2" s="0"/>
      <c r="GIO2" s="0"/>
      <c r="GIP2" s="0"/>
      <c r="GIQ2" s="0"/>
      <c r="GIR2" s="0"/>
      <c r="GIS2" s="0"/>
      <c r="GIT2" s="0"/>
      <c r="GIU2" s="0"/>
      <c r="GIV2" s="0"/>
      <c r="GIW2" s="0"/>
      <c r="GIX2" s="0"/>
      <c r="GIY2" s="0"/>
      <c r="GIZ2" s="0"/>
      <c r="GJA2" s="0"/>
      <c r="GJB2" s="0"/>
      <c r="GJC2" s="0"/>
      <c r="GJD2" s="0"/>
      <c r="GJE2" s="0"/>
      <c r="GJF2" s="0"/>
      <c r="GJG2" s="0"/>
      <c r="GJH2" s="0"/>
      <c r="GJI2" s="0"/>
      <c r="GJJ2" s="0"/>
      <c r="GJK2" s="0"/>
      <c r="GJL2" s="0"/>
      <c r="GJM2" s="0"/>
      <c r="GJN2" s="0"/>
      <c r="GJO2" s="0"/>
      <c r="GJP2" s="0"/>
      <c r="GJQ2" s="0"/>
      <c r="GJR2" s="0"/>
      <c r="GJS2" s="0"/>
      <c r="GJT2" s="0"/>
      <c r="GJU2" s="0"/>
      <c r="GJV2" s="0"/>
      <c r="GJW2" s="0"/>
      <c r="GJX2" s="0"/>
      <c r="GJY2" s="0"/>
      <c r="GJZ2" s="0"/>
      <c r="GKA2" s="0"/>
      <c r="GKB2" s="0"/>
      <c r="GKC2" s="0"/>
      <c r="GKD2" s="0"/>
      <c r="GKE2" s="0"/>
      <c r="GKF2" s="0"/>
      <c r="GKG2" s="0"/>
      <c r="GKH2" s="0"/>
      <c r="GKI2" s="0"/>
      <c r="GKJ2" s="0"/>
      <c r="GKK2" s="0"/>
      <c r="GKL2" s="0"/>
      <c r="GKM2" s="0"/>
      <c r="GKN2" s="0"/>
      <c r="GKO2" s="0"/>
      <c r="GKP2" s="0"/>
      <c r="GKQ2" s="0"/>
      <c r="GKR2" s="0"/>
      <c r="GKS2" s="0"/>
      <c r="GKT2" s="0"/>
      <c r="GKU2" s="0"/>
      <c r="GKV2" s="0"/>
      <c r="GKW2" s="0"/>
      <c r="GKX2" s="0"/>
      <c r="GKY2" s="0"/>
      <c r="GKZ2" s="0"/>
      <c r="GLA2" s="0"/>
      <c r="GLB2" s="0"/>
      <c r="GLC2" s="0"/>
      <c r="GLD2" s="0"/>
      <c r="GLE2" s="0"/>
      <c r="GLF2" s="0"/>
      <c r="GLG2" s="0"/>
      <c r="GLH2" s="0"/>
      <c r="GLI2" s="0"/>
      <c r="GLJ2" s="0"/>
      <c r="GLK2" s="0"/>
      <c r="GLL2" s="0"/>
      <c r="GLM2" s="0"/>
      <c r="GLN2" s="0"/>
      <c r="GLO2" s="0"/>
      <c r="GLP2" s="0"/>
      <c r="GLQ2" s="0"/>
      <c r="GLR2" s="0"/>
      <c r="GLS2" s="0"/>
      <c r="GLT2" s="0"/>
      <c r="GLU2" s="0"/>
      <c r="GLV2" s="0"/>
      <c r="GLW2" s="0"/>
      <c r="GLX2" s="0"/>
      <c r="GLY2" s="0"/>
      <c r="GLZ2" s="0"/>
      <c r="GMA2" s="0"/>
      <c r="GMB2" s="0"/>
      <c r="GMC2" s="0"/>
      <c r="GMD2" s="0"/>
      <c r="GME2" s="0"/>
      <c r="GMF2" s="0"/>
      <c r="GMG2" s="0"/>
      <c r="GMH2" s="0"/>
      <c r="GMI2" s="0"/>
      <c r="GMJ2" s="0"/>
      <c r="GMK2" s="0"/>
      <c r="GML2" s="0"/>
      <c r="GMM2" s="0"/>
      <c r="GMN2" s="0"/>
      <c r="GMO2" s="0"/>
      <c r="GMP2" s="0"/>
      <c r="GMQ2" s="0"/>
      <c r="GMR2" s="0"/>
      <c r="GMS2" s="0"/>
      <c r="GMT2" s="0"/>
      <c r="GMU2" s="0"/>
      <c r="GMV2" s="0"/>
      <c r="GMW2" s="0"/>
      <c r="GMX2" s="0"/>
      <c r="GMY2" s="0"/>
      <c r="GMZ2" s="0"/>
      <c r="GNA2" s="0"/>
      <c r="GNB2" s="0"/>
      <c r="GNC2" s="0"/>
      <c r="GND2" s="0"/>
      <c r="GNE2" s="0"/>
      <c r="GNF2" s="0"/>
      <c r="GNG2" s="0"/>
      <c r="GNH2" s="0"/>
      <c r="GNI2" s="0"/>
      <c r="GNJ2" s="0"/>
      <c r="GNK2" s="0"/>
      <c r="GNL2" s="0"/>
      <c r="GNM2" s="0"/>
      <c r="GNN2" s="0"/>
      <c r="GNO2" s="0"/>
      <c r="GNP2" s="0"/>
      <c r="GNQ2" s="0"/>
      <c r="GNR2" s="0"/>
      <c r="GNS2" s="0"/>
      <c r="GNT2" s="0"/>
      <c r="GNU2" s="0"/>
      <c r="GNV2" s="0"/>
      <c r="GNW2" s="0"/>
      <c r="GNX2" s="0"/>
      <c r="GNY2" s="0"/>
      <c r="GNZ2" s="0"/>
      <c r="GOA2" s="0"/>
      <c r="GOB2" s="0"/>
      <c r="GOC2" s="0"/>
      <c r="GOD2" s="0"/>
      <c r="GOE2" s="0"/>
      <c r="GOF2" s="0"/>
      <c r="GOG2" s="0"/>
      <c r="GOH2" s="0"/>
      <c r="GOI2" s="0"/>
      <c r="GOJ2" s="0"/>
      <c r="GOK2" s="0"/>
      <c r="GOL2" s="0"/>
      <c r="GOM2" s="0"/>
      <c r="GON2" s="0"/>
      <c r="GOO2" s="0"/>
      <c r="GOP2" s="0"/>
      <c r="GOQ2" s="0"/>
      <c r="GOR2" s="0"/>
      <c r="GOS2" s="0"/>
      <c r="GOT2" s="0"/>
      <c r="GOU2" s="0"/>
      <c r="GOV2" s="0"/>
      <c r="GOW2" s="0"/>
      <c r="GOX2" s="0"/>
      <c r="GOY2" s="0"/>
      <c r="GOZ2" s="0"/>
      <c r="GPA2" s="0"/>
      <c r="GPB2" s="0"/>
      <c r="GPC2" s="0"/>
      <c r="GPD2" s="0"/>
      <c r="GPE2" s="0"/>
      <c r="GPF2" s="0"/>
      <c r="GPG2" s="0"/>
      <c r="GPH2" s="0"/>
      <c r="GPI2" s="0"/>
      <c r="GPJ2" s="0"/>
      <c r="GPK2" s="0"/>
      <c r="GPL2" s="0"/>
      <c r="GPM2" s="0"/>
      <c r="GPN2" s="0"/>
      <c r="GPO2" s="0"/>
      <c r="GPP2" s="0"/>
      <c r="GPQ2" s="0"/>
      <c r="GPR2" s="0"/>
      <c r="GPS2" s="0"/>
      <c r="GPT2" s="0"/>
      <c r="GPU2" s="0"/>
      <c r="GPV2" s="0"/>
      <c r="GPW2" s="0"/>
      <c r="GPX2" s="0"/>
      <c r="GPY2" s="0"/>
      <c r="GPZ2" s="0"/>
      <c r="GQA2" s="0"/>
      <c r="GQB2" s="0"/>
      <c r="GQC2" s="0"/>
      <c r="GQD2" s="0"/>
      <c r="GQE2" s="0"/>
      <c r="GQF2" s="0"/>
      <c r="GQG2" s="0"/>
      <c r="GQH2" s="0"/>
      <c r="GQI2" s="0"/>
      <c r="GQJ2" s="0"/>
      <c r="GQK2" s="0"/>
      <c r="GQL2" s="0"/>
      <c r="GQM2" s="0"/>
      <c r="GQN2" s="0"/>
      <c r="GQO2" s="0"/>
      <c r="GQP2" s="0"/>
      <c r="GQQ2" s="0"/>
      <c r="GQR2" s="0"/>
      <c r="GQS2" s="0"/>
      <c r="GQT2" s="0"/>
      <c r="GQU2" s="0"/>
      <c r="GQV2" s="0"/>
      <c r="GQW2" s="0"/>
      <c r="GQX2" s="0"/>
      <c r="GQY2" s="0"/>
      <c r="GQZ2" s="0"/>
      <c r="GRA2" s="0"/>
      <c r="GRB2" s="0"/>
      <c r="GRC2" s="0"/>
      <c r="GRD2" s="0"/>
      <c r="GRE2" s="0"/>
      <c r="GRF2" s="0"/>
      <c r="GRG2" s="0"/>
      <c r="GRH2" s="0"/>
      <c r="GRI2" s="0"/>
      <c r="GRJ2" s="0"/>
      <c r="GRK2" s="0"/>
      <c r="GRL2" s="0"/>
      <c r="GRM2" s="0"/>
      <c r="GRN2" s="0"/>
      <c r="GRO2" s="0"/>
      <c r="GRP2" s="0"/>
      <c r="GRQ2" s="0"/>
      <c r="GRR2" s="0"/>
      <c r="GRS2" s="0"/>
      <c r="GRT2" s="0"/>
      <c r="GRU2" s="0"/>
      <c r="GRV2" s="0"/>
      <c r="GRW2" s="0"/>
      <c r="GRX2" s="0"/>
      <c r="GRY2" s="0"/>
      <c r="GRZ2" s="0"/>
      <c r="GSA2" s="0"/>
      <c r="GSB2" s="0"/>
      <c r="GSC2" s="0"/>
      <c r="GSD2" s="0"/>
      <c r="GSE2" s="0"/>
      <c r="GSF2" s="0"/>
      <c r="GSG2" s="0"/>
      <c r="GSH2" s="0"/>
      <c r="GSI2" s="0"/>
      <c r="GSJ2" s="0"/>
      <c r="GSK2" s="0"/>
      <c r="GSL2" s="0"/>
      <c r="GSM2" s="0"/>
      <c r="GSN2" s="0"/>
      <c r="GSO2" s="0"/>
      <c r="GSP2" s="0"/>
      <c r="GSQ2" s="0"/>
      <c r="GSR2" s="0"/>
      <c r="GSS2" s="0"/>
      <c r="GST2" s="0"/>
      <c r="GSU2" s="0"/>
      <c r="GSV2" s="0"/>
      <c r="GSW2" s="0"/>
      <c r="GSX2" s="0"/>
      <c r="GSY2" s="0"/>
      <c r="GSZ2" s="0"/>
      <c r="GTA2" s="0"/>
      <c r="GTB2" s="0"/>
      <c r="GTC2" s="0"/>
      <c r="GTD2" s="0"/>
      <c r="GTE2" s="0"/>
      <c r="GTF2" s="0"/>
      <c r="GTG2" s="0"/>
      <c r="GTH2" s="0"/>
      <c r="GTI2" s="0"/>
      <c r="GTJ2" s="0"/>
      <c r="GTK2" s="0"/>
      <c r="GTL2" s="0"/>
      <c r="GTM2" s="0"/>
      <c r="GTN2" s="0"/>
      <c r="GTO2" s="0"/>
      <c r="GTP2" s="0"/>
      <c r="GTQ2" s="0"/>
      <c r="GTR2" s="0"/>
      <c r="GTS2" s="0"/>
      <c r="GTT2" s="0"/>
      <c r="GTU2" s="0"/>
      <c r="GTV2" s="0"/>
      <c r="GTW2" s="0"/>
      <c r="GTX2" s="0"/>
      <c r="GTY2" s="0"/>
      <c r="GTZ2" s="0"/>
      <c r="GUA2" s="0"/>
      <c r="GUB2" s="0"/>
      <c r="GUC2" s="0"/>
      <c r="GUD2" s="0"/>
      <c r="GUE2" s="0"/>
      <c r="GUF2" s="0"/>
      <c r="GUG2" s="0"/>
      <c r="GUH2" s="0"/>
      <c r="GUI2" s="0"/>
      <c r="GUJ2" s="0"/>
      <c r="GUK2" s="0"/>
      <c r="GUL2" s="0"/>
      <c r="GUM2" s="0"/>
      <c r="GUN2" s="0"/>
      <c r="GUO2" s="0"/>
      <c r="GUP2" s="0"/>
      <c r="GUQ2" s="0"/>
      <c r="GUR2" s="0"/>
      <c r="GUS2" s="0"/>
      <c r="GUT2" s="0"/>
      <c r="GUU2" s="0"/>
      <c r="GUV2" s="0"/>
      <c r="GUW2" s="0"/>
      <c r="GUX2" s="0"/>
      <c r="GUY2" s="0"/>
      <c r="GUZ2" s="0"/>
      <c r="GVA2" s="0"/>
      <c r="GVB2" s="0"/>
      <c r="GVC2" s="0"/>
      <c r="GVD2" s="0"/>
      <c r="GVE2" s="0"/>
      <c r="GVF2" s="0"/>
      <c r="GVG2" s="0"/>
      <c r="GVH2" s="0"/>
      <c r="GVI2" s="0"/>
      <c r="GVJ2" s="0"/>
      <c r="GVK2" s="0"/>
      <c r="GVL2" s="0"/>
      <c r="GVM2" s="0"/>
      <c r="GVN2" s="0"/>
      <c r="GVO2" s="0"/>
      <c r="GVP2" s="0"/>
      <c r="GVQ2" s="0"/>
      <c r="GVR2" s="0"/>
      <c r="GVS2" s="0"/>
      <c r="GVT2" s="0"/>
      <c r="GVU2" s="0"/>
      <c r="GVV2" s="0"/>
      <c r="GVW2" s="0"/>
      <c r="GVX2" s="0"/>
      <c r="GVY2" s="0"/>
      <c r="GVZ2" s="0"/>
      <c r="GWA2" s="0"/>
      <c r="GWB2" s="0"/>
      <c r="GWC2" s="0"/>
      <c r="GWD2" s="0"/>
      <c r="GWE2" s="0"/>
      <c r="GWF2" s="0"/>
      <c r="GWG2" s="0"/>
      <c r="GWH2" s="0"/>
      <c r="GWI2" s="0"/>
      <c r="GWJ2" s="0"/>
      <c r="GWK2" s="0"/>
      <c r="GWL2" s="0"/>
      <c r="GWM2" s="0"/>
      <c r="GWN2" s="0"/>
      <c r="GWO2" s="0"/>
      <c r="GWP2" s="0"/>
      <c r="GWQ2" s="0"/>
      <c r="GWR2" s="0"/>
      <c r="GWS2" s="0"/>
      <c r="GWT2" s="0"/>
      <c r="GWU2" s="0"/>
      <c r="GWV2" s="0"/>
      <c r="GWW2" s="0"/>
      <c r="GWX2" s="0"/>
      <c r="GWY2" s="0"/>
      <c r="GWZ2" s="0"/>
      <c r="GXA2" s="0"/>
      <c r="GXB2" s="0"/>
      <c r="GXC2" s="0"/>
      <c r="GXD2" s="0"/>
      <c r="GXE2" s="0"/>
      <c r="GXF2" s="0"/>
      <c r="GXG2" s="0"/>
      <c r="GXH2" s="0"/>
      <c r="GXI2" s="0"/>
      <c r="GXJ2" s="0"/>
      <c r="GXK2" s="0"/>
      <c r="GXL2" s="0"/>
      <c r="GXM2" s="0"/>
      <c r="GXN2" s="0"/>
      <c r="GXO2" s="0"/>
      <c r="GXP2" s="0"/>
      <c r="GXQ2" s="0"/>
      <c r="GXR2" s="0"/>
      <c r="GXS2" s="0"/>
      <c r="GXT2" s="0"/>
      <c r="GXU2" s="0"/>
      <c r="GXV2" s="0"/>
      <c r="GXW2" s="0"/>
      <c r="GXX2" s="0"/>
      <c r="GXY2" s="0"/>
      <c r="GXZ2" s="0"/>
      <c r="GYA2" s="0"/>
      <c r="GYB2" s="0"/>
      <c r="GYC2" s="0"/>
      <c r="GYD2" s="0"/>
      <c r="GYE2" s="0"/>
      <c r="GYF2" s="0"/>
      <c r="GYG2" s="0"/>
      <c r="GYH2" s="0"/>
      <c r="GYI2" s="0"/>
      <c r="GYJ2" s="0"/>
      <c r="GYK2" s="0"/>
      <c r="GYL2" s="0"/>
      <c r="GYM2" s="0"/>
      <c r="GYN2" s="0"/>
      <c r="GYO2" s="0"/>
      <c r="GYP2" s="0"/>
      <c r="GYQ2" s="0"/>
      <c r="GYR2" s="0"/>
      <c r="GYS2" s="0"/>
      <c r="GYT2" s="0"/>
      <c r="GYU2" s="0"/>
      <c r="GYV2" s="0"/>
      <c r="GYW2" s="0"/>
      <c r="GYX2" s="0"/>
      <c r="GYY2" s="0"/>
      <c r="GYZ2" s="0"/>
      <c r="GZA2" s="0"/>
      <c r="GZB2" s="0"/>
      <c r="GZC2" s="0"/>
      <c r="GZD2" s="0"/>
      <c r="GZE2" s="0"/>
      <c r="GZF2" s="0"/>
      <c r="GZG2" s="0"/>
      <c r="GZH2" s="0"/>
      <c r="GZI2" s="0"/>
      <c r="GZJ2" s="0"/>
      <c r="GZK2" s="0"/>
      <c r="GZL2" s="0"/>
      <c r="GZM2" s="0"/>
      <c r="GZN2" s="0"/>
      <c r="GZO2" s="0"/>
      <c r="GZP2" s="0"/>
      <c r="GZQ2" s="0"/>
      <c r="GZR2" s="0"/>
      <c r="GZS2" s="0"/>
      <c r="GZT2" s="0"/>
      <c r="GZU2" s="0"/>
      <c r="GZV2" s="0"/>
      <c r="GZW2" s="0"/>
      <c r="GZX2" s="0"/>
      <c r="GZY2" s="0"/>
      <c r="GZZ2" s="0"/>
      <c r="HAA2" s="0"/>
      <c r="HAB2" s="0"/>
      <c r="HAC2" s="0"/>
      <c r="HAD2" s="0"/>
      <c r="HAE2" s="0"/>
      <c r="HAF2" s="0"/>
      <c r="HAG2" s="0"/>
      <c r="HAH2" s="0"/>
      <c r="HAI2" s="0"/>
      <c r="HAJ2" s="0"/>
      <c r="HAK2" s="0"/>
      <c r="HAL2" s="0"/>
      <c r="HAM2" s="0"/>
      <c r="HAN2" s="0"/>
      <c r="HAO2" s="0"/>
      <c r="HAP2" s="0"/>
      <c r="HAQ2" s="0"/>
      <c r="HAR2" s="0"/>
      <c r="HAS2" s="0"/>
      <c r="HAT2" s="0"/>
      <c r="HAU2" s="0"/>
      <c r="HAV2" s="0"/>
      <c r="HAW2" s="0"/>
      <c r="HAX2" s="0"/>
      <c r="HAY2" s="0"/>
      <c r="HAZ2" s="0"/>
      <c r="HBA2" s="0"/>
      <c r="HBB2" s="0"/>
      <c r="HBC2" s="0"/>
      <c r="HBD2" s="0"/>
      <c r="HBE2" s="0"/>
      <c r="HBF2" s="0"/>
      <c r="HBG2" s="0"/>
      <c r="HBH2" s="0"/>
      <c r="HBI2" s="0"/>
      <c r="HBJ2" s="0"/>
      <c r="HBK2" s="0"/>
      <c r="HBL2" s="0"/>
      <c r="HBM2" s="0"/>
      <c r="HBN2" s="0"/>
      <c r="HBO2" s="0"/>
      <c r="HBP2" s="0"/>
      <c r="HBQ2" s="0"/>
      <c r="HBR2" s="0"/>
      <c r="HBS2" s="0"/>
      <c r="HBT2" s="0"/>
      <c r="HBU2" s="0"/>
      <c r="HBV2" s="0"/>
      <c r="HBW2" s="0"/>
      <c r="HBX2" s="0"/>
      <c r="HBY2" s="0"/>
      <c r="HBZ2" s="0"/>
      <c r="HCA2" s="0"/>
      <c r="HCB2" s="0"/>
      <c r="HCC2" s="0"/>
      <c r="HCD2" s="0"/>
      <c r="HCE2" s="0"/>
      <c r="HCF2" s="0"/>
      <c r="HCG2" s="0"/>
      <c r="HCH2" s="0"/>
      <c r="HCI2" s="0"/>
      <c r="HCJ2" s="0"/>
      <c r="HCK2" s="0"/>
      <c r="HCL2" s="0"/>
      <c r="HCM2" s="0"/>
      <c r="HCN2" s="0"/>
      <c r="HCO2" s="0"/>
      <c r="HCP2" s="0"/>
      <c r="HCQ2" s="0"/>
      <c r="HCR2" s="0"/>
      <c r="HCS2" s="0"/>
      <c r="HCT2" s="0"/>
      <c r="HCU2" s="0"/>
      <c r="HCV2" s="0"/>
      <c r="HCW2" s="0"/>
      <c r="HCX2" s="0"/>
      <c r="HCY2" s="0"/>
      <c r="HCZ2" s="0"/>
      <c r="HDA2" s="0"/>
      <c r="HDB2" s="0"/>
      <c r="HDC2" s="0"/>
      <c r="HDD2" s="0"/>
      <c r="HDE2" s="0"/>
      <c r="HDF2" s="0"/>
      <c r="HDG2" s="0"/>
      <c r="HDH2" s="0"/>
      <c r="HDI2" s="0"/>
      <c r="HDJ2" s="0"/>
      <c r="HDK2" s="0"/>
      <c r="HDL2" s="0"/>
      <c r="HDM2" s="0"/>
      <c r="HDN2" s="0"/>
      <c r="HDO2" s="0"/>
      <c r="HDP2" s="0"/>
      <c r="HDQ2" s="0"/>
      <c r="HDR2" s="0"/>
      <c r="HDS2" s="0"/>
      <c r="HDT2" s="0"/>
      <c r="HDU2" s="0"/>
      <c r="HDV2" s="0"/>
      <c r="HDW2" s="0"/>
      <c r="HDX2" s="0"/>
      <c r="HDY2" s="0"/>
      <c r="HDZ2" s="0"/>
      <c r="HEA2" s="0"/>
      <c r="HEB2" s="0"/>
      <c r="HEC2" s="0"/>
      <c r="HED2" s="0"/>
      <c r="HEE2" s="0"/>
      <c r="HEF2" s="0"/>
      <c r="HEG2" s="0"/>
      <c r="HEH2" s="0"/>
      <c r="HEI2" s="0"/>
      <c r="HEJ2" s="0"/>
      <c r="HEK2" s="0"/>
      <c r="HEL2" s="0"/>
      <c r="HEM2" s="0"/>
      <c r="HEN2" s="0"/>
      <c r="HEO2" s="0"/>
      <c r="HEP2" s="0"/>
      <c r="HEQ2" s="0"/>
      <c r="HER2" s="0"/>
      <c r="HES2" s="0"/>
      <c r="HET2" s="0"/>
      <c r="HEU2" s="0"/>
      <c r="HEV2" s="0"/>
      <c r="HEW2" s="0"/>
      <c r="HEX2" s="0"/>
      <c r="HEY2" s="0"/>
      <c r="HEZ2" s="0"/>
      <c r="HFA2" s="0"/>
      <c r="HFB2" s="0"/>
      <c r="HFC2" s="0"/>
      <c r="HFD2" s="0"/>
      <c r="HFE2" s="0"/>
      <c r="HFF2" s="0"/>
      <c r="HFG2" s="0"/>
      <c r="HFH2" s="0"/>
      <c r="HFI2" s="0"/>
      <c r="HFJ2" s="0"/>
      <c r="HFK2" s="0"/>
      <c r="HFL2" s="0"/>
      <c r="HFM2" s="0"/>
      <c r="HFN2" s="0"/>
      <c r="HFO2" s="0"/>
      <c r="HFP2" s="0"/>
      <c r="HFQ2" s="0"/>
      <c r="HFR2" s="0"/>
      <c r="HFS2" s="0"/>
      <c r="HFT2" s="0"/>
      <c r="HFU2" s="0"/>
      <c r="HFV2" s="0"/>
      <c r="HFW2" s="0"/>
      <c r="HFX2" s="0"/>
      <c r="HFY2" s="0"/>
      <c r="HFZ2" s="0"/>
      <c r="HGA2" s="0"/>
      <c r="HGB2" s="0"/>
      <c r="HGC2" s="0"/>
      <c r="HGD2" s="0"/>
      <c r="HGE2" s="0"/>
      <c r="HGF2" s="0"/>
      <c r="HGG2" s="0"/>
      <c r="HGH2" s="0"/>
      <c r="HGI2" s="0"/>
      <c r="HGJ2" s="0"/>
      <c r="HGK2" s="0"/>
      <c r="HGL2" s="0"/>
      <c r="HGM2" s="0"/>
      <c r="HGN2" s="0"/>
      <c r="HGO2" s="0"/>
      <c r="HGP2" s="0"/>
      <c r="HGQ2" s="0"/>
      <c r="HGR2" s="0"/>
      <c r="HGS2" s="0"/>
      <c r="HGT2" s="0"/>
      <c r="HGU2" s="0"/>
      <c r="HGV2" s="0"/>
      <c r="HGW2" s="0"/>
      <c r="HGX2" s="0"/>
      <c r="HGY2" s="0"/>
      <c r="HGZ2" s="0"/>
      <c r="HHA2" s="0"/>
      <c r="HHB2" s="0"/>
      <c r="HHC2" s="0"/>
      <c r="HHD2" s="0"/>
      <c r="HHE2" s="0"/>
      <c r="HHF2" s="0"/>
      <c r="HHG2" s="0"/>
      <c r="HHH2" s="0"/>
      <c r="HHI2" s="0"/>
      <c r="HHJ2" s="0"/>
      <c r="HHK2" s="0"/>
      <c r="HHL2" s="0"/>
      <c r="HHM2" s="0"/>
      <c r="HHN2" s="0"/>
      <c r="HHO2" s="0"/>
      <c r="HHP2" s="0"/>
      <c r="HHQ2" s="0"/>
      <c r="HHR2" s="0"/>
      <c r="HHS2" s="0"/>
      <c r="HHT2" s="0"/>
      <c r="HHU2" s="0"/>
      <c r="HHV2" s="0"/>
      <c r="HHW2" s="0"/>
      <c r="HHX2" s="0"/>
      <c r="HHY2" s="0"/>
      <c r="HHZ2" s="0"/>
      <c r="HIA2" s="0"/>
      <c r="HIB2" s="0"/>
      <c r="HIC2" s="0"/>
      <c r="HID2" s="0"/>
      <c r="HIE2" s="0"/>
      <c r="HIF2" s="0"/>
      <c r="HIG2" s="0"/>
      <c r="HIH2" s="0"/>
      <c r="HII2" s="0"/>
      <c r="HIJ2" s="0"/>
      <c r="HIK2" s="0"/>
      <c r="HIL2" s="0"/>
      <c r="HIM2" s="0"/>
      <c r="HIN2" s="0"/>
      <c r="HIO2" s="0"/>
      <c r="HIP2" s="0"/>
      <c r="HIQ2" s="0"/>
      <c r="HIR2" s="0"/>
      <c r="HIS2" s="0"/>
      <c r="HIT2" s="0"/>
      <c r="HIU2" s="0"/>
      <c r="HIV2" s="0"/>
      <c r="HIW2" s="0"/>
      <c r="HIX2" s="0"/>
      <c r="HIY2" s="0"/>
      <c r="HIZ2" s="0"/>
      <c r="HJA2" s="0"/>
      <c r="HJB2" s="0"/>
      <c r="HJC2" s="0"/>
      <c r="HJD2" s="0"/>
      <c r="HJE2" s="0"/>
      <c r="HJF2" s="0"/>
      <c r="HJG2" s="0"/>
      <c r="HJH2" s="0"/>
      <c r="HJI2" s="0"/>
      <c r="HJJ2" s="0"/>
      <c r="HJK2" s="0"/>
      <c r="HJL2" s="0"/>
      <c r="HJM2" s="0"/>
      <c r="HJN2" s="0"/>
      <c r="HJO2" s="0"/>
      <c r="HJP2" s="0"/>
      <c r="HJQ2" s="0"/>
      <c r="HJR2" s="0"/>
      <c r="HJS2" s="0"/>
      <c r="HJT2" s="0"/>
      <c r="HJU2" s="0"/>
      <c r="HJV2" s="0"/>
      <c r="HJW2" s="0"/>
      <c r="HJX2" s="0"/>
      <c r="HJY2" s="0"/>
      <c r="HJZ2" s="0"/>
      <c r="HKA2" s="0"/>
      <c r="HKB2" s="0"/>
      <c r="HKC2" s="0"/>
      <c r="HKD2" s="0"/>
      <c r="HKE2" s="0"/>
      <c r="HKF2" s="0"/>
      <c r="HKG2" s="0"/>
      <c r="HKH2" s="0"/>
      <c r="HKI2" s="0"/>
      <c r="HKJ2" s="0"/>
      <c r="HKK2" s="0"/>
      <c r="HKL2" s="0"/>
      <c r="HKM2" s="0"/>
      <c r="HKN2" s="0"/>
      <c r="HKO2" s="0"/>
      <c r="HKP2" s="0"/>
      <c r="HKQ2" s="0"/>
      <c r="HKR2" s="0"/>
      <c r="HKS2" s="0"/>
      <c r="HKT2" s="0"/>
      <c r="HKU2" s="0"/>
      <c r="HKV2" s="0"/>
      <c r="HKW2" s="0"/>
      <c r="HKX2" s="0"/>
      <c r="HKY2" s="0"/>
      <c r="HKZ2" s="0"/>
      <c r="HLA2" s="0"/>
      <c r="HLB2" s="0"/>
      <c r="HLC2" s="0"/>
      <c r="HLD2" s="0"/>
      <c r="HLE2" s="0"/>
      <c r="HLF2" s="0"/>
      <c r="HLG2" s="0"/>
      <c r="HLH2" s="0"/>
      <c r="HLI2" s="0"/>
      <c r="HLJ2" s="0"/>
      <c r="HLK2" s="0"/>
      <c r="HLL2" s="0"/>
      <c r="HLM2" s="0"/>
      <c r="HLN2" s="0"/>
      <c r="HLO2" s="0"/>
      <c r="HLP2" s="0"/>
      <c r="HLQ2" s="0"/>
      <c r="HLR2" s="0"/>
      <c r="HLS2" s="0"/>
      <c r="HLT2" s="0"/>
      <c r="HLU2" s="0"/>
      <c r="HLV2" s="0"/>
      <c r="HLW2" s="0"/>
      <c r="HLX2" s="0"/>
      <c r="HLY2" s="0"/>
      <c r="HLZ2" s="0"/>
      <c r="HMA2" s="0"/>
      <c r="HMB2" s="0"/>
      <c r="HMC2" s="0"/>
      <c r="HMD2" s="0"/>
      <c r="HME2" s="0"/>
      <c r="HMF2" s="0"/>
      <c r="HMG2" s="0"/>
      <c r="HMH2" s="0"/>
      <c r="HMI2" s="0"/>
      <c r="HMJ2" s="0"/>
      <c r="HMK2" s="0"/>
      <c r="HML2" s="0"/>
      <c r="HMM2" s="0"/>
      <c r="HMN2" s="0"/>
      <c r="HMO2" s="0"/>
      <c r="HMP2" s="0"/>
      <c r="HMQ2" s="0"/>
      <c r="HMR2" s="0"/>
      <c r="HMS2" s="0"/>
      <c r="HMT2" s="0"/>
      <c r="HMU2" s="0"/>
      <c r="HMV2" s="0"/>
      <c r="HMW2" s="0"/>
      <c r="HMX2" s="0"/>
      <c r="HMY2" s="0"/>
      <c r="HMZ2" s="0"/>
      <c r="HNA2" s="0"/>
      <c r="HNB2" s="0"/>
      <c r="HNC2" s="0"/>
      <c r="HND2" s="0"/>
      <c r="HNE2" s="0"/>
      <c r="HNF2" s="0"/>
      <c r="HNG2" s="0"/>
      <c r="HNH2" s="0"/>
      <c r="HNI2" s="0"/>
      <c r="HNJ2" s="0"/>
      <c r="HNK2" s="0"/>
      <c r="HNL2" s="0"/>
      <c r="HNM2" s="0"/>
      <c r="HNN2" s="0"/>
      <c r="HNO2" s="0"/>
      <c r="HNP2" s="0"/>
      <c r="HNQ2" s="0"/>
      <c r="HNR2" s="0"/>
      <c r="HNS2" s="0"/>
      <c r="HNT2" s="0"/>
      <c r="HNU2" s="0"/>
      <c r="HNV2" s="0"/>
      <c r="HNW2" s="0"/>
      <c r="HNX2" s="0"/>
      <c r="HNY2" s="0"/>
      <c r="HNZ2" s="0"/>
      <c r="HOA2" s="0"/>
      <c r="HOB2" s="0"/>
      <c r="HOC2" s="0"/>
      <c r="HOD2" s="0"/>
      <c r="HOE2" s="0"/>
      <c r="HOF2" s="0"/>
      <c r="HOG2" s="0"/>
      <c r="HOH2" s="0"/>
      <c r="HOI2" s="0"/>
      <c r="HOJ2" s="0"/>
      <c r="HOK2" s="0"/>
      <c r="HOL2" s="0"/>
      <c r="HOM2" s="0"/>
      <c r="HON2" s="0"/>
      <c r="HOO2" s="0"/>
      <c r="HOP2" s="0"/>
      <c r="HOQ2" s="0"/>
      <c r="HOR2" s="0"/>
      <c r="HOS2" s="0"/>
      <c r="HOT2" s="0"/>
      <c r="HOU2" s="0"/>
      <c r="HOV2" s="0"/>
      <c r="HOW2" s="0"/>
      <c r="HOX2" s="0"/>
      <c r="HOY2" s="0"/>
      <c r="HOZ2" s="0"/>
      <c r="HPA2" s="0"/>
      <c r="HPB2" s="0"/>
      <c r="HPC2" s="0"/>
      <c r="HPD2" s="0"/>
      <c r="HPE2" s="0"/>
      <c r="HPF2" s="0"/>
      <c r="HPG2" s="0"/>
      <c r="HPH2" s="0"/>
      <c r="HPI2" s="0"/>
      <c r="HPJ2" s="0"/>
      <c r="HPK2" s="0"/>
      <c r="HPL2" s="0"/>
      <c r="HPM2" s="0"/>
      <c r="HPN2" s="0"/>
      <c r="HPO2" s="0"/>
      <c r="HPP2" s="0"/>
      <c r="HPQ2" s="0"/>
      <c r="HPR2" s="0"/>
      <c r="HPS2" s="0"/>
      <c r="HPT2" s="0"/>
      <c r="HPU2" s="0"/>
      <c r="HPV2" s="0"/>
      <c r="HPW2" s="0"/>
      <c r="HPX2" s="0"/>
      <c r="HPY2" s="0"/>
      <c r="HPZ2" s="0"/>
      <c r="HQA2" s="0"/>
      <c r="HQB2" s="0"/>
      <c r="HQC2" s="0"/>
      <c r="HQD2" s="0"/>
      <c r="HQE2" s="0"/>
      <c r="HQF2" s="0"/>
      <c r="HQG2" s="0"/>
      <c r="HQH2" s="0"/>
      <c r="HQI2" s="0"/>
      <c r="HQJ2" s="0"/>
      <c r="HQK2" s="0"/>
      <c r="HQL2" s="0"/>
      <c r="HQM2" s="0"/>
      <c r="HQN2" s="0"/>
      <c r="HQO2" s="0"/>
      <c r="HQP2" s="0"/>
      <c r="HQQ2" s="0"/>
      <c r="HQR2" s="0"/>
      <c r="HQS2" s="0"/>
      <c r="HQT2" s="0"/>
      <c r="HQU2" s="0"/>
      <c r="HQV2" s="0"/>
      <c r="HQW2" s="0"/>
      <c r="HQX2" s="0"/>
      <c r="HQY2" s="0"/>
      <c r="HQZ2" s="0"/>
      <c r="HRA2" s="0"/>
      <c r="HRB2" s="0"/>
      <c r="HRC2" s="0"/>
      <c r="HRD2" s="0"/>
      <c r="HRE2" s="0"/>
      <c r="HRF2" s="0"/>
      <c r="HRG2" s="0"/>
      <c r="HRH2" s="0"/>
      <c r="HRI2" s="0"/>
      <c r="HRJ2" s="0"/>
      <c r="HRK2" s="0"/>
      <c r="HRL2" s="0"/>
      <c r="HRM2" s="0"/>
      <c r="HRN2" s="0"/>
      <c r="HRO2" s="0"/>
      <c r="HRP2" s="0"/>
      <c r="HRQ2" s="0"/>
      <c r="HRR2" s="0"/>
      <c r="HRS2" s="0"/>
      <c r="HRT2" s="0"/>
      <c r="HRU2" s="0"/>
      <c r="HRV2" s="0"/>
      <c r="HRW2" s="0"/>
      <c r="HRX2" s="0"/>
      <c r="HRY2" s="0"/>
      <c r="HRZ2" s="0"/>
      <c r="HSA2" s="0"/>
      <c r="HSB2" s="0"/>
      <c r="HSC2" s="0"/>
      <c r="HSD2" s="0"/>
      <c r="HSE2" s="0"/>
      <c r="HSF2" s="0"/>
      <c r="HSG2" s="0"/>
      <c r="HSH2" s="0"/>
      <c r="HSI2" s="0"/>
      <c r="HSJ2" s="0"/>
      <c r="HSK2" s="0"/>
      <c r="HSL2" s="0"/>
      <c r="HSM2" s="0"/>
      <c r="HSN2" s="0"/>
      <c r="HSO2" s="0"/>
      <c r="HSP2" s="0"/>
      <c r="HSQ2" s="0"/>
      <c r="HSR2" s="0"/>
      <c r="HSS2" s="0"/>
      <c r="HST2" s="0"/>
      <c r="HSU2" s="0"/>
      <c r="HSV2" s="0"/>
      <c r="HSW2" s="0"/>
      <c r="HSX2" s="0"/>
      <c r="HSY2" s="0"/>
      <c r="HSZ2" s="0"/>
      <c r="HTA2" s="0"/>
      <c r="HTB2" s="0"/>
      <c r="HTC2" s="0"/>
      <c r="HTD2" s="0"/>
      <c r="HTE2" s="0"/>
      <c r="HTF2" s="0"/>
      <c r="HTG2" s="0"/>
      <c r="HTH2" s="0"/>
      <c r="HTI2" s="0"/>
      <c r="HTJ2" s="0"/>
      <c r="HTK2" s="0"/>
      <c r="HTL2" s="0"/>
      <c r="HTM2" s="0"/>
      <c r="HTN2" s="0"/>
      <c r="HTO2" s="0"/>
      <c r="HTP2" s="0"/>
      <c r="HTQ2" s="0"/>
      <c r="HTR2" s="0"/>
      <c r="HTS2" s="0"/>
      <c r="HTT2" s="0"/>
      <c r="HTU2" s="0"/>
      <c r="HTV2" s="0"/>
      <c r="HTW2" s="0"/>
      <c r="HTX2" s="0"/>
      <c r="HTY2" s="0"/>
      <c r="HTZ2" s="0"/>
      <c r="HUA2" s="0"/>
      <c r="HUB2" s="0"/>
      <c r="HUC2" s="0"/>
      <c r="HUD2" s="0"/>
      <c r="HUE2" s="0"/>
      <c r="HUF2" s="0"/>
      <c r="HUG2" s="0"/>
      <c r="HUH2" s="0"/>
      <c r="HUI2" s="0"/>
      <c r="HUJ2" s="0"/>
      <c r="HUK2" s="0"/>
      <c r="HUL2" s="0"/>
      <c r="HUM2" s="0"/>
      <c r="HUN2" s="0"/>
      <c r="HUO2" s="0"/>
      <c r="HUP2" s="0"/>
      <c r="HUQ2" s="0"/>
      <c r="HUR2" s="0"/>
      <c r="HUS2" s="0"/>
      <c r="HUT2" s="0"/>
      <c r="HUU2" s="0"/>
      <c r="HUV2" s="0"/>
      <c r="HUW2" s="0"/>
      <c r="HUX2" s="0"/>
      <c r="HUY2" s="0"/>
      <c r="HUZ2" s="0"/>
      <c r="HVA2" s="0"/>
      <c r="HVB2" s="0"/>
      <c r="HVC2" s="0"/>
      <c r="HVD2" s="0"/>
      <c r="HVE2" s="0"/>
      <c r="HVF2" s="0"/>
      <c r="HVG2" s="0"/>
      <c r="HVH2" s="0"/>
      <c r="HVI2" s="0"/>
      <c r="HVJ2" s="0"/>
      <c r="HVK2" s="0"/>
      <c r="HVL2" s="0"/>
      <c r="HVM2" s="0"/>
      <c r="HVN2" s="0"/>
      <c r="HVO2" s="0"/>
      <c r="HVP2" s="0"/>
      <c r="HVQ2" s="0"/>
      <c r="HVR2" s="0"/>
      <c r="HVS2" s="0"/>
      <c r="HVT2" s="0"/>
      <c r="HVU2" s="0"/>
      <c r="HVV2" s="0"/>
      <c r="HVW2" s="0"/>
      <c r="HVX2" s="0"/>
      <c r="HVY2" s="0"/>
      <c r="HVZ2" s="0"/>
      <c r="HWA2" s="0"/>
      <c r="HWB2" s="0"/>
      <c r="HWC2" s="0"/>
      <c r="HWD2" s="0"/>
      <c r="HWE2" s="0"/>
      <c r="HWF2" s="0"/>
      <c r="HWG2" s="0"/>
      <c r="HWH2" s="0"/>
      <c r="HWI2" s="0"/>
      <c r="HWJ2" s="0"/>
      <c r="HWK2" s="0"/>
      <c r="HWL2" s="0"/>
      <c r="HWM2" s="0"/>
      <c r="HWN2" s="0"/>
      <c r="HWO2" s="0"/>
      <c r="HWP2" s="0"/>
      <c r="HWQ2" s="0"/>
      <c r="HWR2" s="0"/>
      <c r="HWS2" s="0"/>
      <c r="HWT2" s="0"/>
      <c r="HWU2" s="0"/>
      <c r="HWV2" s="0"/>
      <c r="HWW2" s="0"/>
      <c r="HWX2" s="0"/>
      <c r="HWY2" s="0"/>
      <c r="HWZ2" s="0"/>
      <c r="HXA2" s="0"/>
      <c r="HXB2" s="0"/>
      <c r="HXC2" s="0"/>
      <c r="HXD2" s="0"/>
      <c r="HXE2" s="0"/>
      <c r="HXF2" s="0"/>
      <c r="HXG2" s="0"/>
      <c r="HXH2" s="0"/>
      <c r="HXI2" s="0"/>
      <c r="HXJ2" s="0"/>
      <c r="HXK2" s="0"/>
      <c r="HXL2" s="0"/>
      <c r="HXM2" s="0"/>
      <c r="HXN2" s="0"/>
      <c r="HXO2" s="0"/>
      <c r="HXP2" s="0"/>
      <c r="HXQ2" s="0"/>
      <c r="HXR2" s="0"/>
      <c r="HXS2" s="0"/>
      <c r="HXT2" s="0"/>
      <c r="HXU2" s="0"/>
      <c r="HXV2" s="0"/>
      <c r="HXW2" s="0"/>
      <c r="HXX2" s="0"/>
      <c r="HXY2" s="0"/>
      <c r="HXZ2" s="0"/>
      <c r="HYA2" s="0"/>
      <c r="HYB2" s="0"/>
      <c r="HYC2" s="0"/>
      <c r="HYD2" s="0"/>
      <c r="HYE2" s="0"/>
      <c r="HYF2" s="0"/>
      <c r="HYG2" s="0"/>
      <c r="HYH2" s="0"/>
      <c r="HYI2" s="0"/>
      <c r="HYJ2" s="0"/>
      <c r="HYK2" s="0"/>
      <c r="HYL2" s="0"/>
      <c r="HYM2" s="0"/>
      <c r="HYN2" s="0"/>
      <c r="HYO2" s="0"/>
      <c r="HYP2" s="0"/>
      <c r="HYQ2" s="0"/>
      <c r="HYR2" s="0"/>
      <c r="HYS2" s="0"/>
      <c r="HYT2" s="0"/>
      <c r="HYU2" s="0"/>
      <c r="HYV2" s="0"/>
      <c r="HYW2" s="0"/>
      <c r="HYX2" s="0"/>
      <c r="HYY2" s="0"/>
      <c r="HYZ2" s="0"/>
      <c r="HZA2" s="0"/>
      <c r="HZB2" s="0"/>
      <c r="HZC2" s="0"/>
      <c r="HZD2" s="0"/>
      <c r="HZE2" s="0"/>
      <c r="HZF2" s="0"/>
      <c r="HZG2" s="0"/>
      <c r="HZH2" s="0"/>
      <c r="HZI2" s="0"/>
      <c r="HZJ2" s="0"/>
      <c r="HZK2" s="0"/>
      <c r="HZL2" s="0"/>
      <c r="HZM2" s="0"/>
      <c r="HZN2" s="0"/>
      <c r="HZO2" s="0"/>
      <c r="HZP2" s="0"/>
      <c r="HZQ2" s="0"/>
      <c r="HZR2" s="0"/>
      <c r="HZS2" s="0"/>
      <c r="HZT2" s="0"/>
      <c r="HZU2" s="0"/>
      <c r="HZV2" s="0"/>
      <c r="HZW2" s="0"/>
      <c r="HZX2" s="0"/>
      <c r="HZY2" s="0"/>
      <c r="HZZ2" s="0"/>
      <c r="IAA2" s="0"/>
      <c r="IAB2" s="0"/>
      <c r="IAC2" s="0"/>
      <c r="IAD2" s="0"/>
      <c r="IAE2" s="0"/>
      <c r="IAF2" s="0"/>
      <c r="IAG2" s="0"/>
      <c r="IAH2" s="0"/>
      <c r="IAI2" s="0"/>
      <c r="IAJ2" s="0"/>
      <c r="IAK2" s="0"/>
      <c r="IAL2" s="0"/>
      <c r="IAM2" s="0"/>
      <c r="IAN2" s="0"/>
      <c r="IAO2" s="0"/>
      <c r="IAP2" s="0"/>
      <c r="IAQ2" s="0"/>
      <c r="IAR2" s="0"/>
      <c r="IAS2" s="0"/>
      <c r="IAT2" s="0"/>
      <c r="IAU2" s="0"/>
      <c r="IAV2" s="0"/>
      <c r="IAW2" s="0"/>
      <c r="IAX2" s="0"/>
      <c r="IAY2" s="0"/>
      <c r="IAZ2" s="0"/>
      <c r="IBA2" s="0"/>
      <c r="IBB2" s="0"/>
      <c r="IBC2" s="0"/>
      <c r="IBD2" s="0"/>
      <c r="IBE2" s="0"/>
      <c r="IBF2" s="0"/>
      <c r="IBG2" s="0"/>
      <c r="IBH2" s="0"/>
      <c r="IBI2" s="0"/>
      <c r="IBJ2" s="0"/>
      <c r="IBK2" s="0"/>
      <c r="IBL2" s="0"/>
      <c r="IBM2" s="0"/>
      <c r="IBN2" s="0"/>
      <c r="IBO2" s="0"/>
      <c r="IBP2" s="0"/>
      <c r="IBQ2" s="0"/>
      <c r="IBR2" s="0"/>
      <c r="IBS2" s="0"/>
      <c r="IBT2" s="0"/>
      <c r="IBU2" s="0"/>
      <c r="IBV2" s="0"/>
      <c r="IBW2" s="0"/>
      <c r="IBX2" s="0"/>
      <c r="IBY2" s="0"/>
      <c r="IBZ2" s="0"/>
      <c r="ICA2" s="0"/>
      <c r="ICB2" s="0"/>
      <c r="ICC2" s="0"/>
      <c r="ICD2" s="0"/>
      <c r="ICE2" s="0"/>
      <c r="ICF2" s="0"/>
      <c r="ICG2" s="0"/>
      <c r="ICH2" s="0"/>
      <c r="ICI2" s="0"/>
      <c r="ICJ2" s="0"/>
      <c r="ICK2" s="0"/>
      <c r="ICL2" s="0"/>
      <c r="ICM2" s="0"/>
      <c r="ICN2" s="0"/>
      <c r="ICO2" s="0"/>
      <c r="ICP2" s="0"/>
      <c r="ICQ2" s="0"/>
      <c r="ICR2" s="0"/>
      <c r="ICS2" s="0"/>
      <c r="ICT2" s="0"/>
      <c r="ICU2" s="0"/>
      <c r="ICV2" s="0"/>
      <c r="ICW2" s="0"/>
      <c r="ICX2" s="0"/>
      <c r="ICY2" s="0"/>
      <c r="ICZ2" s="0"/>
      <c r="IDA2" s="0"/>
      <c r="IDB2" s="0"/>
      <c r="IDC2" s="0"/>
      <c r="IDD2" s="0"/>
      <c r="IDE2" s="0"/>
      <c r="IDF2" s="0"/>
      <c r="IDG2" s="0"/>
      <c r="IDH2" s="0"/>
      <c r="IDI2" s="0"/>
      <c r="IDJ2" s="0"/>
      <c r="IDK2" s="0"/>
      <c r="IDL2" s="0"/>
      <c r="IDM2" s="0"/>
      <c r="IDN2" s="0"/>
      <c r="IDO2" s="0"/>
      <c r="IDP2" s="0"/>
      <c r="IDQ2" s="0"/>
      <c r="IDR2" s="0"/>
      <c r="IDS2" s="0"/>
      <c r="IDT2" s="0"/>
      <c r="IDU2" s="0"/>
      <c r="IDV2" s="0"/>
      <c r="IDW2" s="0"/>
      <c r="IDX2" s="0"/>
      <c r="IDY2" s="0"/>
      <c r="IDZ2" s="0"/>
      <c r="IEA2" s="0"/>
      <c r="IEB2" s="0"/>
      <c r="IEC2" s="0"/>
      <c r="IED2" s="0"/>
      <c r="IEE2" s="0"/>
      <c r="IEF2" s="0"/>
      <c r="IEG2" s="0"/>
      <c r="IEH2" s="0"/>
      <c r="IEI2" s="0"/>
      <c r="IEJ2" s="0"/>
      <c r="IEK2" s="0"/>
      <c r="IEL2" s="0"/>
      <c r="IEM2" s="0"/>
      <c r="IEN2" s="0"/>
      <c r="IEO2" s="0"/>
      <c r="IEP2" s="0"/>
      <c r="IEQ2" s="0"/>
      <c r="IER2" s="0"/>
      <c r="IES2" s="0"/>
      <c r="IET2" s="0"/>
      <c r="IEU2" s="0"/>
      <c r="IEV2" s="0"/>
      <c r="IEW2" s="0"/>
      <c r="IEX2" s="0"/>
      <c r="IEY2" s="0"/>
      <c r="IEZ2" s="0"/>
      <c r="IFA2" s="0"/>
      <c r="IFB2" s="0"/>
      <c r="IFC2" s="0"/>
      <c r="IFD2" s="0"/>
      <c r="IFE2" s="0"/>
      <c r="IFF2" s="0"/>
      <c r="IFG2" s="0"/>
      <c r="IFH2" s="0"/>
      <c r="IFI2" s="0"/>
      <c r="IFJ2" s="0"/>
      <c r="IFK2" s="0"/>
      <c r="IFL2" s="0"/>
      <c r="IFM2" s="0"/>
      <c r="IFN2" s="0"/>
      <c r="IFO2" s="0"/>
      <c r="IFP2" s="0"/>
      <c r="IFQ2" s="0"/>
      <c r="IFR2" s="0"/>
      <c r="IFS2" s="0"/>
      <c r="IFT2" s="0"/>
      <c r="IFU2" s="0"/>
      <c r="IFV2" s="0"/>
      <c r="IFW2" s="0"/>
      <c r="IFX2" s="0"/>
      <c r="IFY2" s="0"/>
      <c r="IFZ2" s="0"/>
      <c r="IGA2" s="0"/>
      <c r="IGB2" s="0"/>
      <c r="IGC2" s="0"/>
      <c r="IGD2" s="0"/>
      <c r="IGE2" s="0"/>
      <c r="IGF2" s="0"/>
      <c r="IGG2" s="0"/>
      <c r="IGH2" s="0"/>
      <c r="IGI2" s="0"/>
      <c r="IGJ2" s="0"/>
      <c r="IGK2" s="0"/>
      <c r="IGL2" s="0"/>
      <c r="IGM2" s="0"/>
      <c r="IGN2" s="0"/>
      <c r="IGO2" s="0"/>
      <c r="IGP2" s="0"/>
      <c r="IGQ2" s="0"/>
      <c r="IGR2" s="0"/>
      <c r="IGS2" s="0"/>
      <c r="IGT2" s="0"/>
      <c r="IGU2" s="0"/>
      <c r="IGV2" s="0"/>
      <c r="IGW2" s="0"/>
      <c r="IGX2" s="0"/>
      <c r="IGY2" s="0"/>
      <c r="IGZ2" s="0"/>
      <c r="IHA2" s="0"/>
      <c r="IHB2" s="0"/>
      <c r="IHC2" s="0"/>
      <c r="IHD2" s="0"/>
      <c r="IHE2" s="0"/>
      <c r="IHF2" s="0"/>
      <c r="IHG2" s="0"/>
      <c r="IHH2" s="0"/>
      <c r="IHI2" s="0"/>
      <c r="IHJ2" s="0"/>
      <c r="IHK2" s="0"/>
      <c r="IHL2" s="0"/>
      <c r="IHM2" s="0"/>
      <c r="IHN2" s="0"/>
      <c r="IHO2" s="0"/>
      <c r="IHP2" s="0"/>
      <c r="IHQ2" s="0"/>
      <c r="IHR2" s="0"/>
      <c r="IHS2" s="0"/>
      <c r="IHT2" s="0"/>
      <c r="IHU2" s="0"/>
      <c r="IHV2" s="0"/>
      <c r="IHW2" s="0"/>
      <c r="IHX2" s="0"/>
      <c r="IHY2" s="0"/>
      <c r="IHZ2" s="0"/>
      <c r="IIA2" s="0"/>
      <c r="IIB2" s="0"/>
      <c r="IIC2" s="0"/>
      <c r="IID2" s="0"/>
      <c r="IIE2" s="0"/>
      <c r="IIF2" s="0"/>
      <c r="IIG2" s="0"/>
      <c r="IIH2" s="0"/>
      <c r="III2" s="0"/>
      <c r="IIJ2" s="0"/>
      <c r="IIK2" s="0"/>
      <c r="IIL2" s="0"/>
      <c r="IIM2" s="0"/>
      <c r="IIN2" s="0"/>
      <c r="IIO2" s="0"/>
      <c r="IIP2" s="0"/>
      <c r="IIQ2" s="0"/>
      <c r="IIR2" s="0"/>
      <c r="IIS2" s="0"/>
      <c r="IIT2" s="0"/>
      <c r="IIU2" s="0"/>
      <c r="IIV2" s="0"/>
      <c r="IIW2" s="0"/>
      <c r="IIX2" s="0"/>
      <c r="IIY2" s="0"/>
      <c r="IIZ2" s="0"/>
      <c r="IJA2" s="0"/>
      <c r="IJB2" s="0"/>
      <c r="IJC2" s="0"/>
      <c r="IJD2" s="0"/>
      <c r="IJE2" s="0"/>
      <c r="IJF2" s="0"/>
      <c r="IJG2" s="0"/>
      <c r="IJH2" s="0"/>
      <c r="IJI2" s="0"/>
      <c r="IJJ2" s="0"/>
      <c r="IJK2" s="0"/>
      <c r="IJL2" s="0"/>
      <c r="IJM2" s="0"/>
      <c r="IJN2" s="0"/>
      <c r="IJO2" s="0"/>
      <c r="IJP2" s="0"/>
      <c r="IJQ2" s="0"/>
      <c r="IJR2" s="0"/>
      <c r="IJS2" s="0"/>
      <c r="IJT2" s="0"/>
      <c r="IJU2" s="0"/>
      <c r="IJV2" s="0"/>
      <c r="IJW2" s="0"/>
      <c r="IJX2" s="0"/>
      <c r="IJY2" s="0"/>
      <c r="IJZ2" s="0"/>
      <c r="IKA2" s="0"/>
      <c r="IKB2" s="0"/>
      <c r="IKC2" s="0"/>
      <c r="IKD2" s="0"/>
      <c r="IKE2" s="0"/>
      <c r="IKF2" s="0"/>
      <c r="IKG2" s="0"/>
      <c r="IKH2" s="0"/>
      <c r="IKI2" s="0"/>
      <c r="IKJ2" s="0"/>
      <c r="IKK2" s="0"/>
      <c r="IKL2" s="0"/>
      <c r="IKM2" s="0"/>
      <c r="IKN2" s="0"/>
      <c r="IKO2" s="0"/>
      <c r="IKP2" s="0"/>
      <c r="IKQ2" s="0"/>
      <c r="IKR2" s="0"/>
      <c r="IKS2" s="0"/>
      <c r="IKT2" s="0"/>
      <c r="IKU2" s="0"/>
      <c r="IKV2" s="0"/>
      <c r="IKW2" s="0"/>
      <c r="IKX2" s="0"/>
      <c r="IKY2" s="0"/>
      <c r="IKZ2" s="0"/>
      <c r="ILA2" s="0"/>
      <c r="ILB2" s="0"/>
      <c r="ILC2" s="0"/>
      <c r="ILD2" s="0"/>
      <c r="ILE2" s="0"/>
      <c r="ILF2" s="0"/>
      <c r="ILG2" s="0"/>
      <c r="ILH2" s="0"/>
      <c r="ILI2" s="0"/>
      <c r="ILJ2" s="0"/>
      <c r="ILK2" s="0"/>
      <c r="ILL2" s="0"/>
      <c r="ILM2" s="0"/>
      <c r="ILN2" s="0"/>
      <c r="ILO2" s="0"/>
      <c r="ILP2" s="0"/>
      <c r="ILQ2" s="0"/>
      <c r="ILR2" s="0"/>
      <c r="ILS2" s="0"/>
      <c r="ILT2" s="0"/>
      <c r="ILU2" s="0"/>
      <c r="ILV2" s="0"/>
      <c r="ILW2" s="0"/>
      <c r="ILX2" s="0"/>
      <c r="ILY2" s="0"/>
      <c r="ILZ2" s="0"/>
      <c r="IMA2" s="0"/>
      <c r="IMB2" s="0"/>
      <c r="IMC2" s="0"/>
      <c r="IMD2" s="0"/>
      <c r="IME2" s="0"/>
      <c r="IMF2" s="0"/>
      <c r="IMG2" s="0"/>
      <c r="IMH2" s="0"/>
      <c r="IMI2" s="0"/>
      <c r="IMJ2" s="0"/>
      <c r="IMK2" s="0"/>
      <c r="IML2" s="0"/>
      <c r="IMM2" s="0"/>
      <c r="IMN2" s="0"/>
      <c r="IMO2" s="0"/>
      <c r="IMP2" s="0"/>
      <c r="IMQ2" s="0"/>
      <c r="IMR2" s="0"/>
      <c r="IMS2" s="0"/>
      <c r="IMT2" s="0"/>
      <c r="IMU2" s="0"/>
      <c r="IMV2" s="0"/>
      <c r="IMW2" s="0"/>
      <c r="IMX2" s="0"/>
      <c r="IMY2" s="0"/>
      <c r="IMZ2" s="0"/>
      <c r="INA2" s="0"/>
      <c r="INB2" s="0"/>
      <c r="INC2" s="0"/>
      <c r="IND2" s="0"/>
      <c r="INE2" s="0"/>
      <c r="INF2" s="0"/>
      <c r="ING2" s="0"/>
      <c r="INH2" s="0"/>
      <c r="INI2" s="0"/>
      <c r="INJ2" s="0"/>
      <c r="INK2" s="0"/>
      <c r="INL2" s="0"/>
      <c r="INM2" s="0"/>
      <c r="INN2" s="0"/>
      <c r="INO2" s="0"/>
      <c r="INP2" s="0"/>
      <c r="INQ2" s="0"/>
      <c r="INR2" s="0"/>
      <c r="INS2" s="0"/>
      <c r="INT2" s="0"/>
      <c r="INU2" s="0"/>
      <c r="INV2" s="0"/>
      <c r="INW2" s="0"/>
      <c r="INX2" s="0"/>
      <c r="INY2" s="0"/>
      <c r="INZ2" s="0"/>
      <c r="IOA2" s="0"/>
      <c r="IOB2" s="0"/>
      <c r="IOC2" s="0"/>
      <c r="IOD2" s="0"/>
      <c r="IOE2" s="0"/>
      <c r="IOF2" s="0"/>
      <c r="IOG2" s="0"/>
      <c r="IOH2" s="0"/>
      <c r="IOI2" s="0"/>
      <c r="IOJ2" s="0"/>
      <c r="IOK2" s="0"/>
      <c r="IOL2" s="0"/>
      <c r="IOM2" s="0"/>
      <c r="ION2" s="0"/>
      <c r="IOO2" s="0"/>
      <c r="IOP2" s="0"/>
      <c r="IOQ2" s="0"/>
      <c r="IOR2" s="0"/>
      <c r="IOS2" s="0"/>
      <c r="IOT2" s="0"/>
      <c r="IOU2" s="0"/>
      <c r="IOV2" s="0"/>
      <c r="IOW2" s="0"/>
      <c r="IOX2" s="0"/>
      <c r="IOY2" s="0"/>
      <c r="IOZ2" s="0"/>
      <c r="IPA2" s="0"/>
      <c r="IPB2" s="0"/>
      <c r="IPC2" s="0"/>
      <c r="IPD2" s="0"/>
      <c r="IPE2" s="0"/>
      <c r="IPF2" s="0"/>
      <c r="IPG2" s="0"/>
      <c r="IPH2" s="0"/>
      <c r="IPI2" s="0"/>
      <c r="IPJ2" s="0"/>
      <c r="IPK2" s="0"/>
      <c r="IPL2" s="0"/>
      <c r="IPM2" s="0"/>
      <c r="IPN2" s="0"/>
      <c r="IPO2" s="0"/>
      <c r="IPP2" s="0"/>
      <c r="IPQ2" s="0"/>
      <c r="IPR2" s="0"/>
      <c r="IPS2" s="0"/>
      <c r="IPT2" s="0"/>
      <c r="IPU2" s="0"/>
      <c r="IPV2" s="0"/>
      <c r="IPW2" s="0"/>
      <c r="IPX2" s="0"/>
      <c r="IPY2" s="0"/>
      <c r="IPZ2" s="0"/>
      <c r="IQA2" s="0"/>
      <c r="IQB2" s="0"/>
      <c r="IQC2" s="0"/>
      <c r="IQD2" s="0"/>
      <c r="IQE2" s="0"/>
      <c r="IQF2" s="0"/>
      <c r="IQG2" s="0"/>
      <c r="IQH2" s="0"/>
      <c r="IQI2" s="0"/>
      <c r="IQJ2" s="0"/>
      <c r="IQK2" s="0"/>
      <c r="IQL2" s="0"/>
      <c r="IQM2" s="0"/>
      <c r="IQN2" s="0"/>
      <c r="IQO2" s="0"/>
      <c r="IQP2" s="0"/>
      <c r="IQQ2" s="0"/>
      <c r="IQR2" s="0"/>
      <c r="IQS2" s="0"/>
      <c r="IQT2" s="0"/>
      <c r="IQU2" s="0"/>
      <c r="IQV2" s="0"/>
      <c r="IQW2" s="0"/>
      <c r="IQX2" s="0"/>
      <c r="IQY2" s="0"/>
      <c r="IQZ2" s="0"/>
      <c r="IRA2" s="0"/>
      <c r="IRB2" s="0"/>
      <c r="IRC2" s="0"/>
      <c r="IRD2" s="0"/>
      <c r="IRE2" s="0"/>
      <c r="IRF2" s="0"/>
      <c r="IRG2" s="0"/>
      <c r="IRH2" s="0"/>
      <c r="IRI2" s="0"/>
      <c r="IRJ2" s="0"/>
      <c r="IRK2" s="0"/>
      <c r="IRL2" s="0"/>
      <c r="IRM2" s="0"/>
      <c r="IRN2" s="0"/>
      <c r="IRO2" s="0"/>
      <c r="IRP2" s="0"/>
      <c r="IRQ2" s="0"/>
      <c r="IRR2" s="0"/>
      <c r="IRS2" s="0"/>
      <c r="IRT2" s="0"/>
      <c r="IRU2" s="0"/>
      <c r="IRV2" s="0"/>
      <c r="IRW2" s="0"/>
      <c r="IRX2" s="0"/>
      <c r="IRY2" s="0"/>
      <c r="IRZ2" s="0"/>
      <c r="ISA2" s="0"/>
      <c r="ISB2" s="0"/>
      <c r="ISC2" s="0"/>
      <c r="ISD2" s="0"/>
      <c r="ISE2" s="0"/>
      <c r="ISF2" s="0"/>
      <c r="ISG2" s="0"/>
      <c r="ISH2" s="0"/>
      <c r="ISI2" s="0"/>
      <c r="ISJ2" s="0"/>
      <c r="ISK2" s="0"/>
      <c r="ISL2" s="0"/>
      <c r="ISM2" s="0"/>
      <c r="ISN2" s="0"/>
      <c r="ISO2" s="0"/>
      <c r="ISP2" s="0"/>
      <c r="ISQ2" s="0"/>
      <c r="ISR2" s="0"/>
      <c r="ISS2" s="0"/>
      <c r="IST2" s="0"/>
      <c r="ISU2" s="0"/>
      <c r="ISV2" s="0"/>
      <c r="ISW2" s="0"/>
      <c r="ISX2" s="0"/>
      <c r="ISY2" s="0"/>
      <c r="ISZ2" s="0"/>
      <c r="ITA2" s="0"/>
      <c r="ITB2" s="0"/>
      <c r="ITC2" s="0"/>
      <c r="ITD2" s="0"/>
      <c r="ITE2" s="0"/>
      <c r="ITF2" s="0"/>
      <c r="ITG2" s="0"/>
      <c r="ITH2" s="0"/>
      <c r="ITI2" s="0"/>
      <c r="ITJ2" s="0"/>
      <c r="ITK2" s="0"/>
      <c r="ITL2" s="0"/>
      <c r="ITM2" s="0"/>
      <c r="ITN2" s="0"/>
      <c r="ITO2" s="0"/>
      <c r="ITP2" s="0"/>
      <c r="ITQ2" s="0"/>
      <c r="ITR2" s="0"/>
      <c r="ITS2" s="0"/>
      <c r="ITT2" s="0"/>
      <c r="ITU2" s="0"/>
      <c r="ITV2" s="0"/>
      <c r="ITW2" s="0"/>
      <c r="ITX2" s="0"/>
      <c r="ITY2" s="0"/>
      <c r="ITZ2" s="0"/>
      <c r="IUA2" s="0"/>
      <c r="IUB2" s="0"/>
      <c r="IUC2" s="0"/>
      <c r="IUD2" s="0"/>
      <c r="IUE2" s="0"/>
      <c r="IUF2" s="0"/>
      <c r="IUG2" s="0"/>
      <c r="IUH2" s="0"/>
      <c r="IUI2" s="0"/>
      <c r="IUJ2" s="0"/>
      <c r="IUK2" s="0"/>
      <c r="IUL2" s="0"/>
      <c r="IUM2" s="0"/>
      <c r="IUN2" s="0"/>
      <c r="IUO2" s="0"/>
      <c r="IUP2" s="0"/>
      <c r="IUQ2" s="0"/>
      <c r="IUR2" s="0"/>
      <c r="IUS2" s="0"/>
      <c r="IUT2" s="0"/>
      <c r="IUU2" s="0"/>
      <c r="IUV2" s="0"/>
      <c r="IUW2" s="0"/>
      <c r="IUX2" s="0"/>
      <c r="IUY2" s="0"/>
      <c r="IUZ2" s="0"/>
      <c r="IVA2" s="0"/>
      <c r="IVB2" s="0"/>
      <c r="IVC2" s="0"/>
      <c r="IVD2" s="0"/>
      <c r="IVE2" s="0"/>
      <c r="IVF2" s="0"/>
      <c r="IVG2" s="0"/>
      <c r="IVH2" s="0"/>
      <c r="IVI2" s="0"/>
      <c r="IVJ2" s="0"/>
      <c r="IVK2" s="0"/>
      <c r="IVL2" s="0"/>
      <c r="IVM2" s="0"/>
      <c r="IVN2" s="0"/>
      <c r="IVO2" s="0"/>
      <c r="IVP2" s="0"/>
      <c r="IVQ2" s="0"/>
      <c r="IVR2" s="0"/>
      <c r="IVS2" s="0"/>
      <c r="IVT2" s="0"/>
      <c r="IVU2" s="0"/>
      <c r="IVV2" s="0"/>
      <c r="IVW2" s="0"/>
      <c r="IVX2" s="0"/>
      <c r="IVY2" s="0"/>
      <c r="IVZ2" s="0"/>
      <c r="IWA2" s="0"/>
      <c r="IWB2" s="0"/>
      <c r="IWC2" s="0"/>
      <c r="IWD2" s="0"/>
      <c r="IWE2" s="0"/>
      <c r="IWF2" s="0"/>
      <c r="IWG2" s="0"/>
      <c r="IWH2" s="0"/>
      <c r="IWI2" s="0"/>
      <c r="IWJ2" s="0"/>
      <c r="IWK2" s="0"/>
      <c r="IWL2" s="0"/>
      <c r="IWM2" s="0"/>
      <c r="IWN2" s="0"/>
      <c r="IWO2" s="0"/>
      <c r="IWP2" s="0"/>
      <c r="IWQ2" s="0"/>
      <c r="IWR2" s="0"/>
      <c r="IWS2" s="0"/>
      <c r="IWT2" s="0"/>
      <c r="IWU2" s="0"/>
      <c r="IWV2" s="0"/>
      <c r="IWW2" s="0"/>
      <c r="IWX2" s="0"/>
      <c r="IWY2" s="0"/>
      <c r="IWZ2" s="0"/>
      <c r="IXA2" s="0"/>
      <c r="IXB2" s="0"/>
      <c r="IXC2" s="0"/>
      <c r="IXD2" s="0"/>
      <c r="IXE2" s="0"/>
      <c r="IXF2" s="0"/>
      <c r="IXG2" s="0"/>
      <c r="IXH2" s="0"/>
      <c r="IXI2" s="0"/>
      <c r="IXJ2" s="0"/>
      <c r="IXK2" s="0"/>
      <c r="IXL2" s="0"/>
      <c r="IXM2" s="0"/>
      <c r="IXN2" s="0"/>
      <c r="IXO2" s="0"/>
      <c r="IXP2" s="0"/>
      <c r="IXQ2" s="0"/>
      <c r="IXR2" s="0"/>
      <c r="IXS2" s="0"/>
      <c r="IXT2" s="0"/>
      <c r="IXU2" s="0"/>
      <c r="IXV2" s="0"/>
      <c r="IXW2" s="0"/>
      <c r="IXX2" s="0"/>
      <c r="IXY2" s="0"/>
      <c r="IXZ2" s="0"/>
      <c r="IYA2" s="0"/>
      <c r="IYB2" s="0"/>
      <c r="IYC2" s="0"/>
      <c r="IYD2" s="0"/>
      <c r="IYE2" s="0"/>
      <c r="IYF2" s="0"/>
      <c r="IYG2" s="0"/>
      <c r="IYH2" s="0"/>
      <c r="IYI2" s="0"/>
      <c r="IYJ2" s="0"/>
      <c r="IYK2" s="0"/>
      <c r="IYL2" s="0"/>
      <c r="IYM2" s="0"/>
      <c r="IYN2" s="0"/>
      <c r="IYO2" s="0"/>
      <c r="IYP2" s="0"/>
      <c r="IYQ2" s="0"/>
      <c r="IYR2" s="0"/>
      <c r="IYS2" s="0"/>
      <c r="IYT2" s="0"/>
      <c r="IYU2" s="0"/>
      <c r="IYV2" s="0"/>
      <c r="IYW2" s="0"/>
      <c r="IYX2" s="0"/>
      <c r="IYY2" s="0"/>
      <c r="IYZ2" s="0"/>
      <c r="IZA2" s="0"/>
      <c r="IZB2" s="0"/>
      <c r="IZC2" s="0"/>
      <c r="IZD2" s="0"/>
      <c r="IZE2" s="0"/>
      <c r="IZF2" s="0"/>
      <c r="IZG2" s="0"/>
      <c r="IZH2" s="0"/>
      <c r="IZI2" s="0"/>
      <c r="IZJ2" s="0"/>
      <c r="IZK2" s="0"/>
      <c r="IZL2" s="0"/>
      <c r="IZM2" s="0"/>
      <c r="IZN2" s="0"/>
      <c r="IZO2" s="0"/>
      <c r="IZP2" s="0"/>
      <c r="IZQ2" s="0"/>
      <c r="IZR2" s="0"/>
      <c r="IZS2" s="0"/>
      <c r="IZT2" s="0"/>
      <c r="IZU2" s="0"/>
      <c r="IZV2" s="0"/>
      <c r="IZW2" s="0"/>
      <c r="IZX2" s="0"/>
      <c r="IZY2" s="0"/>
      <c r="IZZ2" s="0"/>
      <c r="JAA2" s="0"/>
      <c r="JAB2" s="0"/>
      <c r="JAC2" s="0"/>
      <c r="JAD2" s="0"/>
      <c r="JAE2" s="0"/>
      <c r="JAF2" s="0"/>
      <c r="JAG2" s="0"/>
      <c r="JAH2" s="0"/>
      <c r="JAI2" s="0"/>
      <c r="JAJ2" s="0"/>
      <c r="JAK2" s="0"/>
      <c r="JAL2" s="0"/>
      <c r="JAM2" s="0"/>
      <c r="JAN2" s="0"/>
      <c r="JAO2" s="0"/>
      <c r="JAP2" s="0"/>
      <c r="JAQ2" s="0"/>
      <c r="JAR2" s="0"/>
      <c r="JAS2" s="0"/>
      <c r="JAT2" s="0"/>
      <c r="JAU2" s="0"/>
      <c r="JAV2" s="0"/>
      <c r="JAW2" s="0"/>
      <c r="JAX2" s="0"/>
      <c r="JAY2" s="0"/>
      <c r="JAZ2" s="0"/>
      <c r="JBA2" s="0"/>
      <c r="JBB2" s="0"/>
      <c r="JBC2" s="0"/>
      <c r="JBD2" s="0"/>
      <c r="JBE2" s="0"/>
      <c r="JBF2" s="0"/>
      <c r="JBG2" s="0"/>
      <c r="JBH2" s="0"/>
      <c r="JBI2" s="0"/>
      <c r="JBJ2" s="0"/>
      <c r="JBK2" s="0"/>
      <c r="JBL2" s="0"/>
      <c r="JBM2" s="0"/>
      <c r="JBN2" s="0"/>
      <c r="JBO2" s="0"/>
      <c r="JBP2" s="0"/>
      <c r="JBQ2" s="0"/>
      <c r="JBR2" s="0"/>
      <c r="JBS2" s="0"/>
      <c r="JBT2" s="0"/>
      <c r="JBU2" s="0"/>
      <c r="JBV2" s="0"/>
      <c r="JBW2" s="0"/>
      <c r="JBX2" s="0"/>
      <c r="JBY2" s="0"/>
      <c r="JBZ2" s="0"/>
      <c r="JCA2" s="0"/>
      <c r="JCB2" s="0"/>
      <c r="JCC2" s="0"/>
      <c r="JCD2" s="0"/>
      <c r="JCE2" s="0"/>
      <c r="JCF2" s="0"/>
      <c r="JCG2" s="0"/>
      <c r="JCH2" s="0"/>
      <c r="JCI2" s="0"/>
      <c r="JCJ2" s="0"/>
      <c r="JCK2" s="0"/>
      <c r="JCL2" s="0"/>
      <c r="JCM2" s="0"/>
      <c r="JCN2" s="0"/>
      <c r="JCO2" s="0"/>
      <c r="JCP2" s="0"/>
      <c r="JCQ2" s="0"/>
      <c r="JCR2" s="0"/>
      <c r="JCS2" s="0"/>
      <c r="JCT2" s="0"/>
      <c r="JCU2" s="0"/>
      <c r="JCV2" s="0"/>
      <c r="JCW2" s="0"/>
      <c r="JCX2" s="0"/>
      <c r="JCY2" s="0"/>
      <c r="JCZ2" s="0"/>
      <c r="JDA2" s="0"/>
      <c r="JDB2" s="0"/>
      <c r="JDC2" s="0"/>
      <c r="JDD2" s="0"/>
      <c r="JDE2" s="0"/>
      <c r="JDF2" s="0"/>
      <c r="JDG2" s="0"/>
      <c r="JDH2" s="0"/>
      <c r="JDI2" s="0"/>
      <c r="JDJ2" s="0"/>
      <c r="JDK2" s="0"/>
      <c r="JDL2" s="0"/>
      <c r="JDM2" s="0"/>
      <c r="JDN2" s="0"/>
      <c r="JDO2" s="0"/>
      <c r="JDP2" s="0"/>
      <c r="JDQ2" s="0"/>
      <c r="JDR2" s="0"/>
      <c r="JDS2" s="0"/>
      <c r="JDT2" s="0"/>
      <c r="JDU2" s="0"/>
      <c r="JDV2" s="0"/>
      <c r="JDW2" s="0"/>
      <c r="JDX2" s="0"/>
      <c r="JDY2" s="0"/>
      <c r="JDZ2" s="0"/>
      <c r="JEA2" s="0"/>
      <c r="JEB2" s="0"/>
      <c r="JEC2" s="0"/>
      <c r="JED2" s="0"/>
      <c r="JEE2" s="0"/>
      <c r="JEF2" s="0"/>
      <c r="JEG2" s="0"/>
      <c r="JEH2" s="0"/>
      <c r="JEI2" s="0"/>
      <c r="JEJ2" s="0"/>
      <c r="JEK2" s="0"/>
      <c r="JEL2" s="0"/>
      <c r="JEM2" s="0"/>
      <c r="JEN2" s="0"/>
      <c r="JEO2" s="0"/>
      <c r="JEP2" s="0"/>
      <c r="JEQ2" s="0"/>
      <c r="JER2" s="0"/>
      <c r="JES2" s="0"/>
      <c r="JET2" s="0"/>
      <c r="JEU2" s="0"/>
      <c r="JEV2" s="0"/>
      <c r="JEW2" s="0"/>
      <c r="JEX2" s="0"/>
      <c r="JEY2" s="0"/>
      <c r="JEZ2" s="0"/>
      <c r="JFA2" s="0"/>
      <c r="JFB2" s="0"/>
      <c r="JFC2" s="0"/>
      <c r="JFD2" s="0"/>
      <c r="JFE2" s="0"/>
      <c r="JFF2" s="0"/>
      <c r="JFG2" s="0"/>
      <c r="JFH2" s="0"/>
      <c r="JFI2" s="0"/>
      <c r="JFJ2" s="0"/>
      <c r="JFK2" s="0"/>
      <c r="JFL2" s="0"/>
      <c r="JFM2" s="0"/>
      <c r="JFN2" s="0"/>
      <c r="JFO2" s="0"/>
      <c r="JFP2" s="0"/>
      <c r="JFQ2" s="0"/>
      <c r="JFR2" s="0"/>
      <c r="JFS2" s="0"/>
      <c r="JFT2" s="0"/>
      <c r="JFU2" s="0"/>
      <c r="JFV2" s="0"/>
      <c r="JFW2" s="0"/>
      <c r="JFX2" s="0"/>
      <c r="JFY2" s="0"/>
      <c r="JFZ2" s="0"/>
      <c r="JGA2" s="0"/>
      <c r="JGB2" s="0"/>
      <c r="JGC2" s="0"/>
      <c r="JGD2" s="0"/>
      <c r="JGE2" s="0"/>
      <c r="JGF2" s="0"/>
      <c r="JGG2" s="0"/>
      <c r="JGH2" s="0"/>
      <c r="JGI2" s="0"/>
      <c r="JGJ2" s="0"/>
      <c r="JGK2" s="0"/>
      <c r="JGL2" s="0"/>
      <c r="JGM2" s="0"/>
      <c r="JGN2" s="0"/>
      <c r="JGO2" s="0"/>
      <c r="JGP2" s="0"/>
      <c r="JGQ2" s="0"/>
      <c r="JGR2" s="0"/>
      <c r="JGS2" s="0"/>
      <c r="JGT2" s="0"/>
      <c r="JGU2" s="0"/>
      <c r="JGV2" s="0"/>
      <c r="JGW2" s="0"/>
      <c r="JGX2" s="0"/>
      <c r="JGY2" s="0"/>
      <c r="JGZ2" s="0"/>
      <c r="JHA2" s="0"/>
      <c r="JHB2" s="0"/>
      <c r="JHC2" s="0"/>
      <c r="JHD2" s="0"/>
      <c r="JHE2" s="0"/>
      <c r="JHF2" s="0"/>
      <c r="JHG2" s="0"/>
      <c r="JHH2" s="0"/>
      <c r="JHI2" s="0"/>
      <c r="JHJ2" s="0"/>
      <c r="JHK2" s="0"/>
      <c r="JHL2" s="0"/>
      <c r="JHM2" s="0"/>
      <c r="JHN2" s="0"/>
      <c r="JHO2" s="0"/>
      <c r="JHP2" s="0"/>
      <c r="JHQ2" s="0"/>
      <c r="JHR2" s="0"/>
      <c r="JHS2" s="0"/>
      <c r="JHT2" s="0"/>
      <c r="JHU2" s="0"/>
      <c r="JHV2" s="0"/>
      <c r="JHW2" s="0"/>
      <c r="JHX2" s="0"/>
      <c r="JHY2" s="0"/>
      <c r="JHZ2" s="0"/>
      <c r="JIA2" s="0"/>
      <c r="JIB2" s="0"/>
      <c r="JIC2" s="0"/>
      <c r="JID2" s="0"/>
      <c r="JIE2" s="0"/>
      <c r="JIF2" s="0"/>
      <c r="JIG2" s="0"/>
      <c r="JIH2" s="0"/>
      <c r="JII2" s="0"/>
      <c r="JIJ2" s="0"/>
      <c r="JIK2" s="0"/>
      <c r="JIL2" s="0"/>
      <c r="JIM2" s="0"/>
      <c r="JIN2" s="0"/>
      <c r="JIO2" s="0"/>
      <c r="JIP2" s="0"/>
      <c r="JIQ2" s="0"/>
      <c r="JIR2" s="0"/>
      <c r="JIS2" s="0"/>
      <c r="JIT2" s="0"/>
      <c r="JIU2" s="0"/>
      <c r="JIV2" s="0"/>
      <c r="JIW2" s="0"/>
      <c r="JIX2" s="0"/>
      <c r="JIY2" s="0"/>
      <c r="JIZ2" s="0"/>
      <c r="JJA2" s="0"/>
      <c r="JJB2" s="0"/>
      <c r="JJC2" s="0"/>
      <c r="JJD2" s="0"/>
      <c r="JJE2" s="0"/>
      <c r="JJF2" s="0"/>
      <c r="JJG2" s="0"/>
      <c r="JJH2" s="0"/>
      <c r="JJI2" s="0"/>
      <c r="JJJ2" s="0"/>
      <c r="JJK2" s="0"/>
      <c r="JJL2" s="0"/>
      <c r="JJM2" s="0"/>
      <c r="JJN2" s="0"/>
      <c r="JJO2" s="0"/>
      <c r="JJP2" s="0"/>
      <c r="JJQ2" s="0"/>
      <c r="JJR2" s="0"/>
      <c r="JJS2" s="0"/>
      <c r="JJT2" s="0"/>
      <c r="JJU2" s="0"/>
      <c r="JJV2" s="0"/>
      <c r="JJW2" s="0"/>
      <c r="JJX2" s="0"/>
      <c r="JJY2" s="0"/>
      <c r="JJZ2" s="0"/>
      <c r="JKA2" s="0"/>
      <c r="JKB2" s="0"/>
      <c r="JKC2" s="0"/>
      <c r="JKD2" s="0"/>
      <c r="JKE2" s="0"/>
      <c r="JKF2" s="0"/>
      <c r="JKG2" s="0"/>
      <c r="JKH2" s="0"/>
      <c r="JKI2" s="0"/>
      <c r="JKJ2" s="0"/>
      <c r="JKK2" s="0"/>
      <c r="JKL2" s="0"/>
      <c r="JKM2" s="0"/>
      <c r="JKN2" s="0"/>
      <c r="JKO2" s="0"/>
      <c r="JKP2" s="0"/>
      <c r="JKQ2" s="0"/>
      <c r="JKR2" s="0"/>
      <c r="JKS2" s="0"/>
      <c r="JKT2" s="0"/>
      <c r="JKU2" s="0"/>
      <c r="JKV2" s="0"/>
      <c r="JKW2" s="0"/>
      <c r="JKX2" s="0"/>
      <c r="JKY2" s="0"/>
      <c r="JKZ2" s="0"/>
      <c r="JLA2" s="0"/>
      <c r="JLB2" s="0"/>
      <c r="JLC2" s="0"/>
      <c r="JLD2" s="0"/>
      <c r="JLE2" s="0"/>
      <c r="JLF2" s="0"/>
      <c r="JLG2" s="0"/>
      <c r="JLH2" s="0"/>
      <c r="JLI2" s="0"/>
      <c r="JLJ2" s="0"/>
      <c r="JLK2" s="0"/>
      <c r="JLL2" s="0"/>
      <c r="JLM2" s="0"/>
      <c r="JLN2" s="0"/>
      <c r="JLO2" s="0"/>
      <c r="JLP2" s="0"/>
      <c r="JLQ2" s="0"/>
      <c r="JLR2" s="0"/>
      <c r="JLS2" s="0"/>
      <c r="JLT2" s="0"/>
      <c r="JLU2" s="0"/>
      <c r="JLV2" s="0"/>
      <c r="JLW2" s="0"/>
      <c r="JLX2" s="0"/>
      <c r="JLY2" s="0"/>
      <c r="JLZ2" s="0"/>
      <c r="JMA2" s="0"/>
      <c r="JMB2" s="0"/>
      <c r="JMC2" s="0"/>
      <c r="JMD2" s="0"/>
      <c r="JME2" s="0"/>
      <c r="JMF2" s="0"/>
      <c r="JMG2" s="0"/>
      <c r="JMH2" s="0"/>
      <c r="JMI2" s="0"/>
      <c r="JMJ2" s="0"/>
      <c r="JMK2" s="0"/>
      <c r="JML2" s="0"/>
      <c r="JMM2" s="0"/>
      <c r="JMN2" s="0"/>
      <c r="JMO2" s="0"/>
      <c r="JMP2" s="0"/>
      <c r="JMQ2" s="0"/>
      <c r="JMR2" s="0"/>
      <c r="JMS2" s="0"/>
      <c r="JMT2" s="0"/>
      <c r="JMU2" s="0"/>
      <c r="JMV2" s="0"/>
      <c r="JMW2" s="0"/>
      <c r="JMX2" s="0"/>
      <c r="JMY2" s="0"/>
      <c r="JMZ2" s="0"/>
      <c r="JNA2" s="0"/>
      <c r="JNB2" s="0"/>
      <c r="JNC2" s="0"/>
      <c r="JND2" s="0"/>
      <c r="JNE2" s="0"/>
      <c r="JNF2" s="0"/>
      <c r="JNG2" s="0"/>
      <c r="JNH2" s="0"/>
      <c r="JNI2" s="0"/>
      <c r="JNJ2" s="0"/>
      <c r="JNK2" s="0"/>
      <c r="JNL2" s="0"/>
      <c r="JNM2" s="0"/>
      <c r="JNN2" s="0"/>
      <c r="JNO2" s="0"/>
      <c r="JNP2" s="0"/>
      <c r="JNQ2" s="0"/>
      <c r="JNR2" s="0"/>
      <c r="JNS2" s="0"/>
      <c r="JNT2" s="0"/>
      <c r="JNU2" s="0"/>
      <c r="JNV2" s="0"/>
      <c r="JNW2" s="0"/>
      <c r="JNX2" s="0"/>
      <c r="JNY2" s="0"/>
      <c r="JNZ2" s="0"/>
      <c r="JOA2" s="0"/>
      <c r="JOB2" s="0"/>
      <c r="JOC2" s="0"/>
      <c r="JOD2" s="0"/>
      <c r="JOE2" s="0"/>
      <c r="JOF2" s="0"/>
      <c r="JOG2" s="0"/>
      <c r="JOH2" s="0"/>
      <c r="JOI2" s="0"/>
      <c r="JOJ2" s="0"/>
      <c r="JOK2" s="0"/>
      <c r="JOL2" s="0"/>
      <c r="JOM2" s="0"/>
      <c r="JON2" s="0"/>
      <c r="JOO2" s="0"/>
      <c r="JOP2" s="0"/>
      <c r="JOQ2" s="0"/>
      <c r="JOR2" s="0"/>
      <c r="JOS2" s="0"/>
      <c r="JOT2" s="0"/>
      <c r="JOU2" s="0"/>
      <c r="JOV2" s="0"/>
      <c r="JOW2" s="0"/>
      <c r="JOX2" s="0"/>
      <c r="JOY2" s="0"/>
      <c r="JOZ2" s="0"/>
      <c r="JPA2" s="0"/>
      <c r="JPB2" s="0"/>
      <c r="JPC2" s="0"/>
      <c r="JPD2" s="0"/>
      <c r="JPE2" s="0"/>
      <c r="JPF2" s="0"/>
      <c r="JPG2" s="0"/>
      <c r="JPH2" s="0"/>
      <c r="JPI2" s="0"/>
      <c r="JPJ2" s="0"/>
      <c r="JPK2" s="0"/>
      <c r="JPL2" s="0"/>
      <c r="JPM2" s="0"/>
      <c r="JPN2" s="0"/>
      <c r="JPO2" s="0"/>
      <c r="JPP2" s="0"/>
      <c r="JPQ2" s="0"/>
      <c r="JPR2" s="0"/>
      <c r="JPS2" s="0"/>
      <c r="JPT2" s="0"/>
      <c r="JPU2" s="0"/>
      <c r="JPV2" s="0"/>
      <c r="JPW2" s="0"/>
      <c r="JPX2" s="0"/>
      <c r="JPY2" s="0"/>
      <c r="JPZ2" s="0"/>
      <c r="JQA2" s="0"/>
      <c r="JQB2" s="0"/>
      <c r="JQC2" s="0"/>
      <c r="JQD2" s="0"/>
      <c r="JQE2" s="0"/>
      <c r="JQF2" s="0"/>
      <c r="JQG2" s="0"/>
      <c r="JQH2" s="0"/>
      <c r="JQI2" s="0"/>
      <c r="JQJ2" s="0"/>
      <c r="JQK2" s="0"/>
      <c r="JQL2" s="0"/>
      <c r="JQM2" s="0"/>
      <c r="JQN2" s="0"/>
      <c r="JQO2" s="0"/>
      <c r="JQP2" s="0"/>
      <c r="JQQ2" s="0"/>
      <c r="JQR2" s="0"/>
      <c r="JQS2" s="0"/>
      <c r="JQT2" s="0"/>
      <c r="JQU2" s="0"/>
      <c r="JQV2" s="0"/>
      <c r="JQW2" s="0"/>
      <c r="JQX2" s="0"/>
      <c r="JQY2" s="0"/>
      <c r="JQZ2" s="0"/>
      <c r="JRA2" s="0"/>
      <c r="JRB2" s="0"/>
      <c r="JRC2" s="0"/>
      <c r="JRD2" s="0"/>
      <c r="JRE2" s="0"/>
      <c r="JRF2" s="0"/>
      <c r="JRG2" s="0"/>
      <c r="JRH2" s="0"/>
      <c r="JRI2" s="0"/>
      <c r="JRJ2" s="0"/>
      <c r="JRK2" s="0"/>
      <c r="JRL2" s="0"/>
      <c r="JRM2" s="0"/>
      <c r="JRN2" s="0"/>
      <c r="JRO2" s="0"/>
      <c r="JRP2" s="0"/>
      <c r="JRQ2" s="0"/>
      <c r="JRR2" s="0"/>
      <c r="JRS2" s="0"/>
      <c r="JRT2" s="0"/>
      <c r="JRU2" s="0"/>
      <c r="JRV2" s="0"/>
      <c r="JRW2" s="0"/>
      <c r="JRX2" s="0"/>
      <c r="JRY2" s="0"/>
      <c r="JRZ2" s="0"/>
      <c r="JSA2" s="0"/>
      <c r="JSB2" s="0"/>
      <c r="JSC2" s="0"/>
      <c r="JSD2" s="0"/>
      <c r="JSE2" s="0"/>
      <c r="JSF2" s="0"/>
      <c r="JSG2" s="0"/>
      <c r="JSH2" s="0"/>
      <c r="JSI2" s="0"/>
      <c r="JSJ2" s="0"/>
      <c r="JSK2" s="0"/>
      <c r="JSL2" s="0"/>
      <c r="JSM2" s="0"/>
      <c r="JSN2" s="0"/>
      <c r="JSO2" s="0"/>
      <c r="JSP2" s="0"/>
      <c r="JSQ2" s="0"/>
      <c r="JSR2" s="0"/>
      <c r="JSS2" s="0"/>
      <c r="JST2" s="0"/>
      <c r="JSU2" s="0"/>
      <c r="JSV2" s="0"/>
      <c r="JSW2" s="0"/>
      <c r="JSX2" s="0"/>
      <c r="JSY2" s="0"/>
      <c r="JSZ2" s="0"/>
      <c r="JTA2" s="0"/>
      <c r="JTB2" s="0"/>
      <c r="JTC2" s="0"/>
      <c r="JTD2" s="0"/>
      <c r="JTE2" s="0"/>
      <c r="JTF2" s="0"/>
      <c r="JTG2" s="0"/>
      <c r="JTH2" s="0"/>
      <c r="JTI2" s="0"/>
      <c r="JTJ2" s="0"/>
      <c r="JTK2" s="0"/>
      <c r="JTL2" s="0"/>
      <c r="JTM2" s="0"/>
      <c r="JTN2" s="0"/>
      <c r="JTO2" s="0"/>
      <c r="JTP2" s="0"/>
      <c r="JTQ2" s="0"/>
      <c r="JTR2" s="0"/>
      <c r="JTS2" s="0"/>
      <c r="JTT2" s="0"/>
      <c r="JTU2" s="0"/>
      <c r="JTV2" s="0"/>
      <c r="JTW2" s="0"/>
      <c r="JTX2" s="0"/>
      <c r="JTY2" s="0"/>
      <c r="JTZ2" s="0"/>
      <c r="JUA2" s="0"/>
      <c r="JUB2" s="0"/>
      <c r="JUC2" s="0"/>
      <c r="JUD2" s="0"/>
      <c r="JUE2" s="0"/>
      <c r="JUF2" s="0"/>
      <c r="JUG2" s="0"/>
      <c r="JUH2" s="0"/>
      <c r="JUI2" s="0"/>
      <c r="JUJ2" s="0"/>
      <c r="JUK2" s="0"/>
      <c r="JUL2" s="0"/>
      <c r="JUM2" s="0"/>
      <c r="JUN2" s="0"/>
      <c r="JUO2" s="0"/>
      <c r="JUP2" s="0"/>
      <c r="JUQ2" s="0"/>
      <c r="JUR2" s="0"/>
      <c r="JUS2" s="0"/>
      <c r="JUT2" s="0"/>
      <c r="JUU2" s="0"/>
      <c r="JUV2" s="0"/>
      <c r="JUW2" s="0"/>
      <c r="JUX2" s="0"/>
      <c r="JUY2" s="0"/>
      <c r="JUZ2" s="0"/>
      <c r="JVA2" s="0"/>
      <c r="JVB2" s="0"/>
      <c r="JVC2" s="0"/>
      <c r="JVD2" s="0"/>
      <c r="JVE2" s="0"/>
      <c r="JVF2" s="0"/>
      <c r="JVG2" s="0"/>
      <c r="JVH2" s="0"/>
      <c r="JVI2" s="0"/>
      <c r="JVJ2" s="0"/>
      <c r="JVK2" s="0"/>
      <c r="JVL2" s="0"/>
      <c r="JVM2" s="0"/>
      <c r="JVN2" s="0"/>
      <c r="JVO2" s="0"/>
      <c r="JVP2" s="0"/>
      <c r="JVQ2" s="0"/>
      <c r="JVR2" s="0"/>
      <c r="JVS2" s="0"/>
      <c r="JVT2" s="0"/>
      <c r="JVU2" s="0"/>
      <c r="JVV2" s="0"/>
      <c r="JVW2" s="0"/>
      <c r="JVX2" s="0"/>
      <c r="JVY2" s="0"/>
      <c r="JVZ2" s="0"/>
      <c r="JWA2" s="0"/>
      <c r="JWB2" s="0"/>
      <c r="JWC2" s="0"/>
      <c r="JWD2" s="0"/>
      <c r="JWE2" s="0"/>
      <c r="JWF2" s="0"/>
      <c r="JWG2" s="0"/>
      <c r="JWH2" s="0"/>
      <c r="JWI2" s="0"/>
      <c r="JWJ2" s="0"/>
      <c r="JWK2" s="0"/>
      <c r="JWL2" s="0"/>
      <c r="JWM2" s="0"/>
      <c r="JWN2" s="0"/>
      <c r="JWO2" s="0"/>
      <c r="JWP2" s="0"/>
      <c r="JWQ2" s="0"/>
      <c r="JWR2" s="0"/>
      <c r="JWS2" s="0"/>
      <c r="JWT2" s="0"/>
      <c r="JWU2" s="0"/>
      <c r="JWV2" s="0"/>
      <c r="JWW2" s="0"/>
      <c r="JWX2" s="0"/>
      <c r="JWY2" s="0"/>
      <c r="JWZ2" s="0"/>
      <c r="JXA2" s="0"/>
      <c r="JXB2" s="0"/>
      <c r="JXC2" s="0"/>
      <c r="JXD2" s="0"/>
      <c r="JXE2" s="0"/>
      <c r="JXF2" s="0"/>
      <c r="JXG2" s="0"/>
      <c r="JXH2" s="0"/>
      <c r="JXI2" s="0"/>
      <c r="JXJ2" s="0"/>
      <c r="JXK2" s="0"/>
      <c r="JXL2" s="0"/>
      <c r="JXM2" s="0"/>
      <c r="JXN2" s="0"/>
      <c r="JXO2" s="0"/>
      <c r="JXP2" s="0"/>
      <c r="JXQ2" s="0"/>
      <c r="JXR2" s="0"/>
      <c r="JXS2" s="0"/>
      <c r="JXT2" s="0"/>
      <c r="JXU2" s="0"/>
      <c r="JXV2" s="0"/>
      <c r="JXW2" s="0"/>
      <c r="JXX2" s="0"/>
      <c r="JXY2" s="0"/>
      <c r="JXZ2" s="0"/>
      <c r="JYA2" s="0"/>
      <c r="JYB2" s="0"/>
      <c r="JYC2" s="0"/>
      <c r="JYD2" s="0"/>
      <c r="JYE2" s="0"/>
      <c r="JYF2" s="0"/>
      <c r="JYG2" s="0"/>
      <c r="JYH2" s="0"/>
      <c r="JYI2" s="0"/>
      <c r="JYJ2" s="0"/>
      <c r="JYK2" s="0"/>
      <c r="JYL2" s="0"/>
      <c r="JYM2" s="0"/>
      <c r="JYN2" s="0"/>
      <c r="JYO2" s="0"/>
      <c r="JYP2" s="0"/>
      <c r="JYQ2" s="0"/>
      <c r="JYR2" s="0"/>
      <c r="JYS2" s="0"/>
      <c r="JYT2" s="0"/>
      <c r="JYU2" s="0"/>
      <c r="JYV2" s="0"/>
      <c r="JYW2" s="0"/>
      <c r="JYX2" s="0"/>
      <c r="JYY2" s="0"/>
      <c r="JYZ2" s="0"/>
      <c r="JZA2" s="0"/>
      <c r="JZB2" s="0"/>
      <c r="JZC2" s="0"/>
      <c r="JZD2" s="0"/>
      <c r="JZE2" s="0"/>
      <c r="JZF2" s="0"/>
      <c r="JZG2" s="0"/>
      <c r="JZH2" s="0"/>
      <c r="JZI2" s="0"/>
      <c r="JZJ2" s="0"/>
      <c r="JZK2" s="0"/>
      <c r="JZL2" s="0"/>
      <c r="JZM2" s="0"/>
      <c r="JZN2" s="0"/>
      <c r="JZO2" s="0"/>
      <c r="JZP2" s="0"/>
      <c r="JZQ2" s="0"/>
      <c r="JZR2" s="0"/>
      <c r="JZS2" s="0"/>
      <c r="JZT2" s="0"/>
      <c r="JZU2" s="0"/>
      <c r="JZV2" s="0"/>
      <c r="JZW2" s="0"/>
      <c r="JZX2" s="0"/>
      <c r="JZY2" s="0"/>
      <c r="JZZ2" s="0"/>
      <c r="KAA2" s="0"/>
      <c r="KAB2" s="0"/>
      <c r="KAC2" s="0"/>
      <c r="KAD2" s="0"/>
      <c r="KAE2" s="0"/>
      <c r="KAF2" s="0"/>
      <c r="KAG2" s="0"/>
      <c r="KAH2" s="0"/>
      <c r="KAI2" s="0"/>
      <c r="KAJ2" s="0"/>
      <c r="KAK2" s="0"/>
      <c r="KAL2" s="0"/>
      <c r="KAM2" s="0"/>
      <c r="KAN2" s="0"/>
      <c r="KAO2" s="0"/>
      <c r="KAP2" s="0"/>
      <c r="KAQ2" s="0"/>
      <c r="KAR2" s="0"/>
      <c r="KAS2" s="0"/>
      <c r="KAT2" s="0"/>
      <c r="KAU2" s="0"/>
      <c r="KAV2" s="0"/>
      <c r="KAW2" s="0"/>
      <c r="KAX2" s="0"/>
      <c r="KAY2" s="0"/>
      <c r="KAZ2" s="0"/>
      <c r="KBA2" s="0"/>
      <c r="KBB2" s="0"/>
      <c r="KBC2" s="0"/>
      <c r="KBD2" s="0"/>
      <c r="KBE2" s="0"/>
      <c r="KBF2" s="0"/>
      <c r="KBG2" s="0"/>
      <c r="KBH2" s="0"/>
      <c r="KBI2" s="0"/>
      <c r="KBJ2" s="0"/>
      <c r="KBK2" s="0"/>
      <c r="KBL2" s="0"/>
      <c r="KBM2" s="0"/>
      <c r="KBN2" s="0"/>
      <c r="KBO2" s="0"/>
      <c r="KBP2" s="0"/>
      <c r="KBQ2" s="0"/>
      <c r="KBR2" s="0"/>
      <c r="KBS2" s="0"/>
      <c r="KBT2" s="0"/>
      <c r="KBU2" s="0"/>
      <c r="KBV2" s="0"/>
      <c r="KBW2" s="0"/>
      <c r="KBX2" s="0"/>
      <c r="KBY2" s="0"/>
      <c r="KBZ2" s="0"/>
      <c r="KCA2" s="0"/>
      <c r="KCB2" s="0"/>
      <c r="KCC2" s="0"/>
      <c r="KCD2" s="0"/>
      <c r="KCE2" s="0"/>
      <c r="KCF2" s="0"/>
      <c r="KCG2" s="0"/>
      <c r="KCH2" s="0"/>
      <c r="KCI2" s="0"/>
      <c r="KCJ2" s="0"/>
      <c r="KCK2" s="0"/>
      <c r="KCL2" s="0"/>
      <c r="KCM2" s="0"/>
      <c r="KCN2" s="0"/>
      <c r="KCO2" s="0"/>
      <c r="KCP2" s="0"/>
      <c r="KCQ2" s="0"/>
      <c r="KCR2" s="0"/>
      <c r="KCS2" s="0"/>
      <c r="KCT2" s="0"/>
      <c r="KCU2" s="0"/>
      <c r="KCV2" s="0"/>
      <c r="KCW2" s="0"/>
      <c r="KCX2" s="0"/>
      <c r="KCY2" s="0"/>
      <c r="KCZ2" s="0"/>
      <c r="KDA2" s="0"/>
      <c r="KDB2" s="0"/>
      <c r="KDC2" s="0"/>
      <c r="KDD2" s="0"/>
      <c r="KDE2" s="0"/>
      <c r="KDF2" s="0"/>
      <c r="KDG2" s="0"/>
      <c r="KDH2" s="0"/>
      <c r="KDI2" s="0"/>
      <c r="KDJ2" s="0"/>
      <c r="KDK2" s="0"/>
      <c r="KDL2" s="0"/>
      <c r="KDM2" s="0"/>
      <c r="KDN2" s="0"/>
      <c r="KDO2" s="0"/>
      <c r="KDP2" s="0"/>
      <c r="KDQ2" s="0"/>
      <c r="KDR2" s="0"/>
      <c r="KDS2" s="0"/>
      <c r="KDT2" s="0"/>
      <c r="KDU2" s="0"/>
      <c r="KDV2" s="0"/>
      <c r="KDW2" s="0"/>
      <c r="KDX2" s="0"/>
      <c r="KDY2" s="0"/>
      <c r="KDZ2" s="0"/>
      <c r="KEA2" s="0"/>
      <c r="KEB2" s="0"/>
      <c r="KEC2" s="0"/>
      <c r="KED2" s="0"/>
      <c r="KEE2" s="0"/>
      <c r="KEF2" s="0"/>
      <c r="KEG2" s="0"/>
      <c r="KEH2" s="0"/>
      <c r="KEI2" s="0"/>
      <c r="KEJ2" s="0"/>
      <c r="KEK2" s="0"/>
      <c r="KEL2" s="0"/>
      <c r="KEM2" s="0"/>
      <c r="KEN2" s="0"/>
      <c r="KEO2" s="0"/>
      <c r="KEP2" s="0"/>
      <c r="KEQ2" s="0"/>
      <c r="KER2" s="0"/>
      <c r="KES2" s="0"/>
      <c r="KET2" s="0"/>
      <c r="KEU2" s="0"/>
      <c r="KEV2" s="0"/>
      <c r="KEW2" s="0"/>
      <c r="KEX2" s="0"/>
      <c r="KEY2" s="0"/>
      <c r="KEZ2" s="0"/>
      <c r="KFA2" s="0"/>
      <c r="KFB2" s="0"/>
      <c r="KFC2" s="0"/>
      <c r="KFD2" s="0"/>
      <c r="KFE2" s="0"/>
      <c r="KFF2" s="0"/>
      <c r="KFG2" s="0"/>
      <c r="KFH2" s="0"/>
      <c r="KFI2" s="0"/>
      <c r="KFJ2" s="0"/>
      <c r="KFK2" s="0"/>
      <c r="KFL2" s="0"/>
      <c r="KFM2" s="0"/>
      <c r="KFN2" s="0"/>
      <c r="KFO2" s="0"/>
      <c r="KFP2" s="0"/>
      <c r="KFQ2" s="0"/>
      <c r="KFR2" s="0"/>
      <c r="KFS2" s="0"/>
      <c r="KFT2" s="0"/>
      <c r="KFU2" s="0"/>
      <c r="KFV2" s="0"/>
      <c r="KFW2" s="0"/>
      <c r="KFX2" s="0"/>
      <c r="KFY2" s="0"/>
      <c r="KFZ2" s="0"/>
      <c r="KGA2" s="0"/>
      <c r="KGB2" s="0"/>
      <c r="KGC2" s="0"/>
      <c r="KGD2" s="0"/>
      <c r="KGE2" s="0"/>
      <c r="KGF2" s="0"/>
      <c r="KGG2" s="0"/>
      <c r="KGH2" s="0"/>
      <c r="KGI2" s="0"/>
      <c r="KGJ2" s="0"/>
      <c r="KGK2" s="0"/>
      <c r="KGL2" s="0"/>
      <c r="KGM2" s="0"/>
      <c r="KGN2" s="0"/>
      <c r="KGO2" s="0"/>
      <c r="KGP2" s="0"/>
      <c r="KGQ2" s="0"/>
      <c r="KGR2" s="0"/>
      <c r="KGS2" s="0"/>
      <c r="KGT2" s="0"/>
      <c r="KGU2" s="0"/>
      <c r="KGV2" s="0"/>
      <c r="KGW2" s="0"/>
      <c r="KGX2" s="0"/>
      <c r="KGY2" s="0"/>
      <c r="KGZ2" s="0"/>
      <c r="KHA2" s="0"/>
      <c r="KHB2" s="0"/>
      <c r="KHC2" s="0"/>
      <c r="KHD2" s="0"/>
      <c r="KHE2" s="0"/>
      <c r="KHF2" s="0"/>
      <c r="KHG2" s="0"/>
      <c r="KHH2" s="0"/>
      <c r="KHI2" s="0"/>
      <c r="KHJ2" s="0"/>
      <c r="KHK2" s="0"/>
      <c r="KHL2" s="0"/>
      <c r="KHM2" s="0"/>
      <c r="KHN2" s="0"/>
      <c r="KHO2" s="0"/>
      <c r="KHP2" s="0"/>
      <c r="KHQ2" s="0"/>
      <c r="KHR2" s="0"/>
      <c r="KHS2" s="0"/>
      <c r="KHT2" s="0"/>
      <c r="KHU2" s="0"/>
      <c r="KHV2" s="0"/>
      <c r="KHW2" s="0"/>
      <c r="KHX2" s="0"/>
      <c r="KHY2" s="0"/>
      <c r="KHZ2" s="0"/>
      <c r="KIA2" s="0"/>
      <c r="KIB2" s="0"/>
      <c r="KIC2" s="0"/>
      <c r="KID2" s="0"/>
      <c r="KIE2" s="0"/>
      <c r="KIF2" s="0"/>
      <c r="KIG2" s="0"/>
      <c r="KIH2" s="0"/>
      <c r="KII2" s="0"/>
      <c r="KIJ2" s="0"/>
      <c r="KIK2" s="0"/>
      <c r="KIL2" s="0"/>
      <c r="KIM2" s="0"/>
      <c r="KIN2" s="0"/>
      <c r="KIO2" s="0"/>
      <c r="KIP2" s="0"/>
      <c r="KIQ2" s="0"/>
      <c r="KIR2" s="0"/>
      <c r="KIS2" s="0"/>
      <c r="KIT2" s="0"/>
      <c r="KIU2" s="0"/>
      <c r="KIV2" s="0"/>
      <c r="KIW2" s="0"/>
      <c r="KIX2" s="0"/>
      <c r="KIY2" s="0"/>
      <c r="KIZ2" s="0"/>
      <c r="KJA2" s="0"/>
      <c r="KJB2" s="0"/>
      <c r="KJC2" s="0"/>
      <c r="KJD2" s="0"/>
      <c r="KJE2" s="0"/>
      <c r="KJF2" s="0"/>
      <c r="KJG2" s="0"/>
      <c r="KJH2" s="0"/>
      <c r="KJI2" s="0"/>
      <c r="KJJ2" s="0"/>
      <c r="KJK2" s="0"/>
      <c r="KJL2" s="0"/>
      <c r="KJM2" s="0"/>
      <c r="KJN2" s="0"/>
      <c r="KJO2" s="0"/>
      <c r="KJP2" s="0"/>
      <c r="KJQ2" s="0"/>
      <c r="KJR2" s="0"/>
      <c r="KJS2" s="0"/>
      <c r="KJT2" s="0"/>
      <c r="KJU2" s="0"/>
      <c r="KJV2" s="0"/>
      <c r="KJW2" s="0"/>
      <c r="KJX2" s="0"/>
      <c r="KJY2" s="0"/>
      <c r="KJZ2" s="0"/>
      <c r="KKA2" s="0"/>
      <c r="KKB2" s="0"/>
      <c r="KKC2" s="0"/>
      <c r="KKD2" s="0"/>
      <c r="KKE2" s="0"/>
      <c r="KKF2" s="0"/>
      <c r="KKG2" s="0"/>
      <c r="KKH2" s="0"/>
      <c r="KKI2" s="0"/>
      <c r="KKJ2" s="0"/>
      <c r="KKK2" s="0"/>
      <c r="KKL2" s="0"/>
      <c r="KKM2" s="0"/>
      <c r="KKN2" s="0"/>
      <c r="KKO2" s="0"/>
      <c r="KKP2" s="0"/>
      <c r="KKQ2" s="0"/>
      <c r="KKR2" s="0"/>
      <c r="KKS2" s="0"/>
      <c r="KKT2" s="0"/>
      <c r="KKU2" s="0"/>
      <c r="KKV2" s="0"/>
      <c r="KKW2" s="0"/>
      <c r="KKX2" s="0"/>
      <c r="KKY2" s="0"/>
      <c r="KKZ2" s="0"/>
      <c r="KLA2" s="0"/>
      <c r="KLB2" s="0"/>
      <c r="KLC2" s="0"/>
      <c r="KLD2" s="0"/>
      <c r="KLE2" s="0"/>
      <c r="KLF2" s="0"/>
      <c r="KLG2" s="0"/>
      <c r="KLH2" s="0"/>
      <c r="KLI2" s="0"/>
      <c r="KLJ2" s="0"/>
      <c r="KLK2" s="0"/>
      <c r="KLL2" s="0"/>
      <c r="KLM2" s="0"/>
      <c r="KLN2" s="0"/>
      <c r="KLO2" s="0"/>
      <c r="KLP2" s="0"/>
      <c r="KLQ2" s="0"/>
      <c r="KLR2" s="0"/>
      <c r="KLS2" s="0"/>
      <c r="KLT2" s="0"/>
      <c r="KLU2" s="0"/>
      <c r="KLV2" s="0"/>
      <c r="KLW2" s="0"/>
      <c r="KLX2" s="0"/>
      <c r="KLY2" s="0"/>
      <c r="KLZ2" s="0"/>
      <c r="KMA2" s="0"/>
      <c r="KMB2" s="0"/>
      <c r="KMC2" s="0"/>
      <c r="KMD2" s="0"/>
      <c r="KME2" s="0"/>
      <c r="KMF2" s="0"/>
      <c r="KMG2" s="0"/>
      <c r="KMH2" s="0"/>
      <c r="KMI2" s="0"/>
      <c r="KMJ2" s="0"/>
      <c r="KMK2" s="0"/>
      <c r="KML2" s="0"/>
      <c r="KMM2" s="0"/>
      <c r="KMN2" s="0"/>
      <c r="KMO2" s="0"/>
      <c r="KMP2" s="0"/>
      <c r="KMQ2" s="0"/>
      <c r="KMR2" s="0"/>
      <c r="KMS2" s="0"/>
      <c r="KMT2" s="0"/>
      <c r="KMU2" s="0"/>
      <c r="KMV2" s="0"/>
      <c r="KMW2" s="0"/>
      <c r="KMX2" s="0"/>
      <c r="KMY2" s="0"/>
      <c r="KMZ2" s="0"/>
      <c r="KNA2" s="0"/>
      <c r="KNB2" s="0"/>
      <c r="KNC2" s="0"/>
      <c r="KND2" s="0"/>
      <c r="KNE2" s="0"/>
      <c r="KNF2" s="0"/>
      <c r="KNG2" s="0"/>
      <c r="KNH2" s="0"/>
      <c r="KNI2" s="0"/>
      <c r="KNJ2" s="0"/>
      <c r="KNK2" s="0"/>
      <c r="KNL2" s="0"/>
      <c r="KNM2" s="0"/>
      <c r="KNN2" s="0"/>
      <c r="KNO2" s="0"/>
      <c r="KNP2" s="0"/>
      <c r="KNQ2" s="0"/>
      <c r="KNR2" s="0"/>
      <c r="KNS2" s="0"/>
      <c r="KNT2" s="0"/>
      <c r="KNU2" s="0"/>
      <c r="KNV2" s="0"/>
      <c r="KNW2" s="0"/>
      <c r="KNX2" s="0"/>
      <c r="KNY2" s="0"/>
      <c r="KNZ2" s="0"/>
      <c r="KOA2" s="0"/>
      <c r="KOB2" s="0"/>
      <c r="KOC2" s="0"/>
      <c r="KOD2" s="0"/>
      <c r="KOE2" s="0"/>
      <c r="KOF2" s="0"/>
      <c r="KOG2" s="0"/>
      <c r="KOH2" s="0"/>
      <c r="KOI2" s="0"/>
      <c r="KOJ2" s="0"/>
      <c r="KOK2" s="0"/>
      <c r="KOL2" s="0"/>
      <c r="KOM2" s="0"/>
      <c r="KON2" s="0"/>
      <c r="KOO2" s="0"/>
      <c r="KOP2" s="0"/>
      <c r="KOQ2" s="0"/>
      <c r="KOR2" s="0"/>
      <c r="KOS2" s="0"/>
      <c r="KOT2" s="0"/>
      <c r="KOU2" s="0"/>
      <c r="KOV2" s="0"/>
      <c r="KOW2" s="0"/>
      <c r="KOX2" s="0"/>
      <c r="KOY2" s="0"/>
      <c r="KOZ2" s="0"/>
      <c r="KPA2" s="0"/>
      <c r="KPB2" s="0"/>
      <c r="KPC2" s="0"/>
      <c r="KPD2" s="0"/>
      <c r="KPE2" s="0"/>
      <c r="KPF2" s="0"/>
      <c r="KPG2" s="0"/>
      <c r="KPH2" s="0"/>
      <c r="KPI2" s="0"/>
      <c r="KPJ2" s="0"/>
      <c r="KPK2" s="0"/>
      <c r="KPL2" s="0"/>
      <c r="KPM2" s="0"/>
      <c r="KPN2" s="0"/>
      <c r="KPO2" s="0"/>
      <c r="KPP2" s="0"/>
      <c r="KPQ2" s="0"/>
      <c r="KPR2" s="0"/>
      <c r="KPS2" s="0"/>
      <c r="KPT2" s="0"/>
      <c r="KPU2" s="0"/>
      <c r="KPV2" s="0"/>
      <c r="KPW2" s="0"/>
      <c r="KPX2" s="0"/>
      <c r="KPY2" s="0"/>
      <c r="KPZ2" s="0"/>
      <c r="KQA2" s="0"/>
      <c r="KQB2" s="0"/>
      <c r="KQC2" s="0"/>
      <c r="KQD2" s="0"/>
      <c r="KQE2" s="0"/>
      <c r="KQF2" s="0"/>
      <c r="KQG2" s="0"/>
      <c r="KQH2" s="0"/>
      <c r="KQI2" s="0"/>
      <c r="KQJ2" s="0"/>
      <c r="KQK2" s="0"/>
      <c r="KQL2" s="0"/>
      <c r="KQM2" s="0"/>
      <c r="KQN2" s="0"/>
      <c r="KQO2" s="0"/>
      <c r="KQP2" s="0"/>
      <c r="KQQ2" s="0"/>
      <c r="KQR2" s="0"/>
      <c r="KQS2" s="0"/>
      <c r="KQT2" s="0"/>
      <c r="KQU2" s="0"/>
      <c r="KQV2" s="0"/>
      <c r="KQW2" s="0"/>
      <c r="KQX2" s="0"/>
      <c r="KQY2" s="0"/>
      <c r="KQZ2" s="0"/>
      <c r="KRA2" s="0"/>
      <c r="KRB2" s="0"/>
      <c r="KRC2" s="0"/>
      <c r="KRD2" s="0"/>
      <c r="KRE2" s="0"/>
      <c r="KRF2" s="0"/>
      <c r="KRG2" s="0"/>
      <c r="KRH2" s="0"/>
      <c r="KRI2" s="0"/>
      <c r="KRJ2" s="0"/>
      <c r="KRK2" s="0"/>
      <c r="KRL2" s="0"/>
      <c r="KRM2" s="0"/>
      <c r="KRN2" s="0"/>
      <c r="KRO2" s="0"/>
      <c r="KRP2" s="0"/>
      <c r="KRQ2" s="0"/>
      <c r="KRR2" s="0"/>
      <c r="KRS2" s="0"/>
      <c r="KRT2" s="0"/>
      <c r="KRU2" s="0"/>
      <c r="KRV2" s="0"/>
      <c r="KRW2" s="0"/>
      <c r="KRX2" s="0"/>
      <c r="KRY2" s="0"/>
      <c r="KRZ2" s="0"/>
      <c r="KSA2" s="0"/>
      <c r="KSB2" s="0"/>
      <c r="KSC2" s="0"/>
      <c r="KSD2" s="0"/>
      <c r="KSE2" s="0"/>
      <c r="KSF2" s="0"/>
      <c r="KSG2" s="0"/>
      <c r="KSH2" s="0"/>
      <c r="KSI2" s="0"/>
      <c r="KSJ2" s="0"/>
      <c r="KSK2" s="0"/>
      <c r="KSL2" s="0"/>
      <c r="KSM2" s="0"/>
      <c r="KSN2" s="0"/>
      <c r="KSO2" s="0"/>
      <c r="KSP2" s="0"/>
      <c r="KSQ2" s="0"/>
      <c r="KSR2" s="0"/>
      <c r="KSS2" s="0"/>
      <c r="KST2" s="0"/>
      <c r="KSU2" s="0"/>
      <c r="KSV2" s="0"/>
      <c r="KSW2" s="0"/>
      <c r="KSX2" s="0"/>
      <c r="KSY2" s="0"/>
      <c r="KSZ2" s="0"/>
      <c r="KTA2" s="0"/>
      <c r="KTB2" s="0"/>
      <c r="KTC2" s="0"/>
      <c r="KTD2" s="0"/>
      <c r="KTE2" s="0"/>
      <c r="KTF2" s="0"/>
      <c r="KTG2" s="0"/>
      <c r="KTH2" s="0"/>
      <c r="KTI2" s="0"/>
      <c r="KTJ2" s="0"/>
      <c r="KTK2" s="0"/>
      <c r="KTL2" s="0"/>
      <c r="KTM2" s="0"/>
      <c r="KTN2" s="0"/>
      <c r="KTO2" s="0"/>
      <c r="KTP2" s="0"/>
      <c r="KTQ2" s="0"/>
      <c r="KTR2" s="0"/>
      <c r="KTS2" s="0"/>
      <c r="KTT2" s="0"/>
      <c r="KTU2" s="0"/>
      <c r="KTV2" s="0"/>
      <c r="KTW2" s="0"/>
      <c r="KTX2" s="0"/>
      <c r="KTY2" s="0"/>
      <c r="KTZ2" s="0"/>
      <c r="KUA2" s="0"/>
      <c r="KUB2" s="0"/>
      <c r="KUC2" s="0"/>
      <c r="KUD2" s="0"/>
      <c r="KUE2" s="0"/>
      <c r="KUF2" s="0"/>
      <c r="KUG2" s="0"/>
      <c r="KUH2" s="0"/>
      <c r="KUI2" s="0"/>
      <c r="KUJ2" s="0"/>
      <c r="KUK2" s="0"/>
      <c r="KUL2" s="0"/>
      <c r="KUM2" s="0"/>
      <c r="KUN2" s="0"/>
      <c r="KUO2" s="0"/>
      <c r="KUP2" s="0"/>
      <c r="KUQ2" s="0"/>
      <c r="KUR2" s="0"/>
      <c r="KUS2" s="0"/>
      <c r="KUT2" s="0"/>
      <c r="KUU2" s="0"/>
      <c r="KUV2" s="0"/>
      <c r="KUW2" s="0"/>
      <c r="KUX2" s="0"/>
      <c r="KUY2" s="0"/>
      <c r="KUZ2" s="0"/>
      <c r="KVA2" s="0"/>
      <c r="KVB2" s="0"/>
      <c r="KVC2" s="0"/>
      <c r="KVD2" s="0"/>
      <c r="KVE2" s="0"/>
      <c r="KVF2" s="0"/>
      <c r="KVG2" s="0"/>
      <c r="KVH2" s="0"/>
      <c r="KVI2" s="0"/>
      <c r="KVJ2" s="0"/>
      <c r="KVK2" s="0"/>
      <c r="KVL2" s="0"/>
      <c r="KVM2" s="0"/>
      <c r="KVN2" s="0"/>
      <c r="KVO2" s="0"/>
      <c r="KVP2" s="0"/>
      <c r="KVQ2" s="0"/>
      <c r="KVR2" s="0"/>
      <c r="KVS2" s="0"/>
      <c r="KVT2" s="0"/>
      <c r="KVU2" s="0"/>
      <c r="KVV2" s="0"/>
      <c r="KVW2" s="0"/>
      <c r="KVX2" s="0"/>
      <c r="KVY2" s="0"/>
      <c r="KVZ2" s="0"/>
      <c r="KWA2" s="0"/>
      <c r="KWB2" s="0"/>
      <c r="KWC2" s="0"/>
      <c r="KWD2" s="0"/>
      <c r="KWE2" s="0"/>
      <c r="KWF2" s="0"/>
      <c r="KWG2" s="0"/>
      <c r="KWH2" s="0"/>
      <c r="KWI2" s="0"/>
      <c r="KWJ2" s="0"/>
      <c r="KWK2" s="0"/>
      <c r="KWL2" s="0"/>
      <c r="KWM2" s="0"/>
      <c r="KWN2" s="0"/>
      <c r="KWO2" s="0"/>
      <c r="KWP2" s="0"/>
      <c r="KWQ2" s="0"/>
      <c r="KWR2" s="0"/>
      <c r="KWS2" s="0"/>
      <c r="KWT2" s="0"/>
      <c r="KWU2" s="0"/>
      <c r="KWV2" s="0"/>
      <c r="KWW2" s="0"/>
      <c r="KWX2" s="0"/>
      <c r="KWY2" s="0"/>
      <c r="KWZ2" s="0"/>
      <c r="KXA2" s="0"/>
      <c r="KXB2" s="0"/>
      <c r="KXC2" s="0"/>
      <c r="KXD2" s="0"/>
      <c r="KXE2" s="0"/>
      <c r="KXF2" s="0"/>
      <c r="KXG2" s="0"/>
      <c r="KXH2" s="0"/>
      <c r="KXI2" s="0"/>
      <c r="KXJ2" s="0"/>
      <c r="KXK2" s="0"/>
      <c r="KXL2" s="0"/>
      <c r="KXM2" s="0"/>
      <c r="KXN2" s="0"/>
      <c r="KXO2" s="0"/>
      <c r="KXP2" s="0"/>
      <c r="KXQ2" s="0"/>
      <c r="KXR2" s="0"/>
      <c r="KXS2" s="0"/>
      <c r="KXT2" s="0"/>
      <c r="KXU2" s="0"/>
      <c r="KXV2" s="0"/>
      <c r="KXW2" s="0"/>
      <c r="KXX2" s="0"/>
      <c r="KXY2" s="0"/>
      <c r="KXZ2" s="0"/>
      <c r="KYA2" s="0"/>
      <c r="KYB2" s="0"/>
      <c r="KYC2" s="0"/>
      <c r="KYD2" s="0"/>
      <c r="KYE2" s="0"/>
      <c r="KYF2" s="0"/>
      <c r="KYG2" s="0"/>
      <c r="KYH2" s="0"/>
      <c r="KYI2" s="0"/>
      <c r="KYJ2" s="0"/>
      <c r="KYK2" s="0"/>
      <c r="KYL2" s="0"/>
      <c r="KYM2" s="0"/>
      <c r="KYN2" s="0"/>
      <c r="KYO2" s="0"/>
      <c r="KYP2" s="0"/>
      <c r="KYQ2" s="0"/>
      <c r="KYR2" s="0"/>
      <c r="KYS2" s="0"/>
      <c r="KYT2" s="0"/>
      <c r="KYU2" s="0"/>
      <c r="KYV2" s="0"/>
      <c r="KYW2" s="0"/>
      <c r="KYX2" s="0"/>
      <c r="KYY2" s="0"/>
      <c r="KYZ2" s="0"/>
      <c r="KZA2" s="0"/>
      <c r="KZB2" s="0"/>
      <c r="KZC2" s="0"/>
      <c r="KZD2" s="0"/>
      <c r="KZE2" s="0"/>
      <c r="KZF2" s="0"/>
      <c r="KZG2" s="0"/>
      <c r="KZH2" s="0"/>
      <c r="KZI2" s="0"/>
      <c r="KZJ2" s="0"/>
      <c r="KZK2" s="0"/>
      <c r="KZL2" s="0"/>
      <c r="KZM2" s="0"/>
      <c r="KZN2" s="0"/>
      <c r="KZO2" s="0"/>
      <c r="KZP2" s="0"/>
      <c r="KZQ2" s="0"/>
      <c r="KZR2" s="0"/>
      <c r="KZS2" s="0"/>
      <c r="KZT2" s="0"/>
      <c r="KZU2" s="0"/>
      <c r="KZV2" s="0"/>
      <c r="KZW2" s="0"/>
      <c r="KZX2" s="0"/>
      <c r="KZY2" s="0"/>
      <c r="KZZ2" s="0"/>
      <c r="LAA2" s="0"/>
      <c r="LAB2" s="0"/>
      <c r="LAC2" s="0"/>
      <c r="LAD2" s="0"/>
      <c r="LAE2" s="0"/>
      <c r="LAF2" s="0"/>
      <c r="LAG2" s="0"/>
      <c r="LAH2" s="0"/>
      <c r="LAI2" s="0"/>
      <c r="LAJ2" s="0"/>
      <c r="LAK2" s="0"/>
      <c r="LAL2" s="0"/>
      <c r="LAM2" s="0"/>
      <c r="LAN2" s="0"/>
      <c r="LAO2" s="0"/>
      <c r="LAP2" s="0"/>
      <c r="LAQ2" s="0"/>
      <c r="LAR2" s="0"/>
      <c r="LAS2" s="0"/>
      <c r="LAT2" s="0"/>
      <c r="LAU2" s="0"/>
      <c r="LAV2" s="0"/>
      <c r="LAW2" s="0"/>
      <c r="LAX2" s="0"/>
      <c r="LAY2" s="0"/>
      <c r="LAZ2" s="0"/>
      <c r="LBA2" s="0"/>
      <c r="LBB2" s="0"/>
      <c r="LBC2" s="0"/>
      <c r="LBD2" s="0"/>
      <c r="LBE2" s="0"/>
      <c r="LBF2" s="0"/>
      <c r="LBG2" s="0"/>
      <c r="LBH2" s="0"/>
      <c r="LBI2" s="0"/>
      <c r="LBJ2" s="0"/>
      <c r="LBK2" s="0"/>
      <c r="LBL2" s="0"/>
      <c r="LBM2" s="0"/>
      <c r="LBN2" s="0"/>
      <c r="LBO2" s="0"/>
      <c r="LBP2" s="0"/>
      <c r="LBQ2" s="0"/>
      <c r="LBR2" s="0"/>
      <c r="LBS2" s="0"/>
      <c r="LBT2" s="0"/>
      <c r="LBU2" s="0"/>
      <c r="LBV2" s="0"/>
      <c r="LBW2" s="0"/>
      <c r="LBX2" s="0"/>
      <c r="LBY2" s="0"/>
      <c r="LBZ2" s="0"/>
      <c r="LCA2" s="0"/>
      <c r="LCB2" s="0"/>
      <c r="LCC2" s="0"/>
      <c r="LCD2" s="0"/>
      <c r="LCE2" s="0"/>
      <c r="LCF2" s="0"/>
      <c r="LCG2" s="0"/>
      <c r="LCH2" s="0"/>
      <c r="LCI2" s="0"/>
      <c r="LCJ2" s="0"/>
      <c r="LCK2" s="0"/>
      <c r="LCL2" s="0"/>
      <c r="LCM2" s="0"/>
      <c r="LCN2" s="0"/>
      <c r="LCO2" s="0"/>
      <c r="LCP2" s="0"/>
      <c r="LCQ2" s="0"/>
      <c r="LCR2" s="0"/>
      <c r="LCS2" s="0"/>
      <c r="LCT2" s="0"/>
      <c r="LCU2" s="0"/>
      <c r="LCV2" s="0"/>
      <c r="LCW2" s="0"/>
      <c r="LCX2" s="0"/>
      <c r="LCY2" s="0"/>
      <c r="LCZ2" s="0"/>
      <c r="LDA2" s="0"/>
      <c r="LDB2" s="0"/>
      <c r="LDC2" s="0"/>
      <c r="LDD2" s="0"/>
      <c r="LDE2" s="0"/>
      <c r="LDF2" s="0"/>
      <c r="LDG2" s="0"/>
      <c r="LDH2" s="0"/>
      <c r="LDI2" s="0"/>
      <c r="LDJ2" s="0"/>
      <c r="LDK2" s="0"/>
      <c r="LDL2" s="0"/>
      <c r="LDM2" s="0"/>
      <c r="LDN2" s="0"/>
      <c r="LDO2" s="0"/>
      <c r="LDP2" s="0"/>
      <c r="LDQ2" s="0"/>
      <c r="LDR2" s="0"/>
      <c r="LDS2" s="0"/>
      <c r="LDT2" s="0"/>
      <c r="LDU2" s="0"/>
      <c r="LDV2" s="0"/>
      <c r="LDW2" s="0"/>
      <c r="LDX2" s="0"/>
      <c r="LDY2" s="0"/>
      <c r="LDZ2" s="0"/>
      <c r="LEA2" s="0"/>
      <c r="LEB2" s="0"/>
      <c r="LEC2" s="0"/>
      <c r="LED2" s="0"/>
      <c r="LEE2" s="0"/>
      <c r="LEF2" s="0"/>
      <c r="LEG2" s="0"/>
      <c r="LEH2" s="0"/>
      <c r="LEI2" s="0"/>
      <c r="LEJ2" s="0"/>
      <c r="LEK2" s="0"/>
      <c r="LEL2" s="0"/>
      <c r="LEM2" s="0"/>
      <c r="LEN2" s="0"/>
      <c r="LEO2" s="0"/>
      <c r="LEP2" s="0"/>
      <c r="LEQ2" s="0"/>
      <c r="LER2" s="0"/>
      <c r="LES2" s="0"/>
      <c r="LET2" s="0"/>
      <c r="LEU2" s="0"/>
      <c r="LEV2" s="0"/>
      <c r="LEW2" s="0"/>
      <c r="LEX2" s="0"/>
      <c r="LEY2" s="0"/>
      <c r="LEZ2" s="0"/>
      <c r="LFA2" s="0"/>
      <c r="LFB2" s="0"/>
      <c r="LFC2" s="0"/>
      <c r="LFD2" s="0"/>
      <c r="LFE2" s="0"/>
      <c r="LFF2" s="0"/>
      <c r="LFG2" s="0"/>
      <c r="LFH2" s="0"/>
      <c r="LFI2" s="0"/>
      <c r="LFJ2" s="0"/>
      <c r="LFK2" s="0"/>
      <c r="LFL2" s="0"/>
      <c r="LFM2" s="0"/>
      <c r="LFN2" s="0"/>
      <c r="LFO2" s="0"/>
      <c r="LFP2" s="0"/>
      <c r="LFQ2" s="0"/>
      <c r="LFR2" s="0"/>
      <c r="LFS2" s="0"/>
      <c r="LFT2" s="0"/>
      <c r="LFU2" s="0"/>
      <c r="LFV2" s="0"/>
      <c r="LFW2" s="0"/>
      <c r="LFX2" s="0"/>
      <c r="LFY2" s="0"/>
      <c r="LFZ2" s="0"/>
      <c r="LGA2" s="0"/>
      <c r="LGB2" s="0"/>
      <c r="LGC2" s="0"/>
      <c r="LGD2" s="0"/>
      <c r="LGE2" s="0"/>
      <c r="LGF2" s="0"/>
      <c r="LGG2" s="0"/>
      <c r="LGH2" s="0"/>
      <c r="LGI2" s="0"/>
      <c r="LGJ2" s="0"/>
      <c r="LGK2" s="0"/>
      <c r="LGL2" s="0"/>
      <c r="LGM2" s="0"/>
      <c r="LGN2" s="0"/>
      <c r="LGO2" s="0"/>
      <c r="LGP2" s="0"/>
      <c r="LGQ2" s="0"/>
      <c r="LGR2" s="0"/>
      <c r="LGS2" s="0"/>
      <c r="LGT2" s="0"/>
      <c r="LGU2" s="0"/>
      <c r="LGV2" s="0"/>
      <c r="LGW2" s="0"/>
      <c r="LGX2" s="0"/>
      <c r="LGY2" s="0"/>
      <c r="LGZ2" s="0"/>
      <c r="LHA2" s="0"/>
      <c r="LHB2" s="0"/>
      <c r="LHC2" s="0"/>
      <c r="LHD2" s="0"/>
      <c r="LHE2" s="0"/>
      <c r="LHF2" s="0"/>
      <c r="LHG2" s="0"/>
      <c r="LHH2" s="0"/>
      <c r="LHI2" s="0"/>
      <c r="LHJ2" s="0"/>
      <c r="LHK2" s="0"/>
      <c r="LHL2" s="0"/>
      <c r="LHM2" s="0"/>
      <c r="LHN2" s="0"/>
      <c r="LHO2" s="0"/>
      <c r="LHP2" s="0"/>
      <c r="LHQ2" s="0"/>
      <c r="LHR2" s="0"/>
      <c r="LHS2" s="0"/>
      <c r="LHT2" s="0"/>
      <c r="LHU2" s="0"/>
      <c r="LHV2" s="0"/>
      <c r="LHW2" s="0"/>
      <c r="LHX2" s="0"/>
      <c r="LHY2" s="0"/>
      <c r="LHZ2" s="0"/>
      <c r="LIA2" s="0"/>
      <c r="LIB2" s="0"/>
      <c r="LIC2" s="0"/>
      <c r="LID2" s="0"/>
      <c r="LIE2" s="0"/>
      <c r="LIF2" s="0"/>
      <c r="LIG2" s="0"/>
      <c r="LIH2" s="0"/>
      <c r="LII2" s="0"/>
      <c r="LIJ2" s="0"/>
      <c r="LIK2" s="0"/>
      <c r="LIL2" s="0"/>
      <c r="LIM2" s="0"/>
      <c r="LIN2" s="0"/>
      <c r="LIO2" s="0"/>
      <c r="LIP2" s="0"/>
      <c r="LIQ2" s="0"/>
      <c r="LIR2" s="0"/>
      <c r="LIS2" s="0"/>
      <c r="LIT2" s="0"/>
      <c r="LIU2" s="0"/>
      <c r="LIV2" s="0"/>
      <c r="LIW2" s="0"/>
      <c r="LIX2" s="0"/>
      <c r="LIY2" s="0"/>
      <c r="LIZ2" s="0"/>
      <c r="LJA2" s="0"/>
      <c r="LJB2" s="0"/>
      <c r="LJC2" s="0"/>
      <c r="LJD2" s="0"/>
      <c r="LJE2" s="0"/>
      <c r="LJF2" s="0"/>
      <c r="LJG2" s="0"/>
      <c r="LJH2" s="0"/>
      <c r="LJI2" s="0"/>
      <c r="LJJ2" s="0"/>
      <c r="LJK2" s="0"/>
      <c r="LJL2" s="0"/>
      <c r="LJM2" s="0"/>
      <c r="LJN2" s="0"/>
      <c r="LJO2" s="0"/>
      <c r="LJP2" s="0"/>
      <c r="LJQ2" s="0"/>
      <c r="LJR2" s="0"/>
      <c r="LJS2" s="0"/>
      <c r="LJT2" s="0"/>
      <c r="LJU2" s="0"/>
      <c r="LJV2" s="0"/>
      <c r="LJW2" s="0"/>
      <c r="LJX2" s="0"/>
      <c r="LJY2" s="0"/>
      <c r="LJZ2" s="0"/>
      <c r="LKA2" s="0"/>
      <c r="LKB2" s="0"/>
      <c r="LKC2" s="0"/>
      <c r="LKD2" s="0"/>
      <c r="LKE2" s="0"/>
      <c r="LKF2" s="0"/>
      <c r="LKG2" s="0"/>
      <c r="LKH2" s="0"/>
      <c r="LKI2" s="0"/>
      <c r="LKJ2" s="0"/>
      <c r="LKK2" s="0"/>
      <c r="LKL2" s="0"/>
      <c r="LKM2" s="0"/>
      <c r="LKN2" s="0"/>
      <c r="LKO2" s="0"/>
      <c r="LKP2" s="0"/>
      <c r="LKQ2" s="0"/>
      <c r="LKR2" s="0"/>
      <c r="LKS2" s="0"/>
      <c r="LKT2" s="0"/>
      <c r="LKU2" s="0"/>
      <c r="LKV2" s="0"/>
      <c r="LKW2" s="0"/>
      <c r="LKX2" s="0"/>
      <c r="LKY2" s="0"/>
      <c r="LKZ2" s="0"/>
      <c r="LLA2" s="0"/>
      <c r="LLB2" s="0"/>
      <c r="LLC2" s="0"/>
      <c r="LLD2" s="0"/>
      <c r="LLE2" s="0"/>
      <c r="LLF2" s="0"/>
      <c r="LLG2" s="0"/>
      <c r="LLH2" s="0"/>
      <c r="LLI2" s="0"/>
      <c r="LLJ2" s="0"/>
      <c r="LLK2" s="0"/>
      <c r="LLL2" s="0"/>
      <c r="LLM2" s="0"/>
      <c r="LLN2" s="0"/>
      <c r="LLO2" s="0"/>
      <c r="LLP2" s="0"/>
      <c r="LLQ2" s="0"/>
      <c r="LLR2" s="0"/>
      <c r="LLS2" s="0"/>
      <c r="LLT2" s="0"/>
      <c r="LLU2" s="0"/>
      <c r="LLV2" s="0"/>
      <c r="LLW2" s="0"/>
      <c r="LLX2" s="0"/>
      <c r="LLY2" s="0"/>
      <c r="LLZ2" s="0"/>
      <c r="LMA2" s="0"/>
      <c r="LMB2" s="0"/>
      <c r="LMC2" s="0"/>
      <c r="LMD2" s="0"/>
      <c r="LME2" s="0"/>
      <c r="LMF2" s="0"/>
      <c r="LMG2" s="0"/>
      <c r="LMH2" s="0"/>
      <c r="LMI2" s="0"/>
      <c r="LMJ2" s="0"/>
      <c r="LMK2" s="0"/>
      <c r="LML2" s="0"/>
      <c r="LMM2" s="0"/>
      <c r="LMN2" s="0"/>
      <c r="LMO2" s="0"/>
      <c r="LMP2" s="0"/>
      <c r="LMQ2" s="0"/>
      <c r="LMR2" s="0"/>
      <c r="LMS2" s="0"/>
      <c r="LMT2" s="0"/>
      <c r="LMU2" s="0"/>
      <c r="LMV2" s="0"/>
      <c r="LMW2" s="0"/>
      <c r="LMX2" s="0"/>
      <c r="LMY2" s="0"/>
      <c r="LMZ2" s="0"/>
      <c r="LNA2" s="0"/>
      <c r="LNB2" s="0"/>
      <c r="LNC2" s="0"/>
      <c r="LND2" s="0"/>
      <c r="LNE2" s="0"/>
      <c r="LNF2" s="0"/>
      <c r="LNG2" s="0"/>
      <c r="LNH2" s="0"/>
      <c r="LNI2" s="0"/>
      <c r="LNJ2" s="0"/>
      <c r="LNK2" s="0"/>
      <c r="LNL2" s="0"/>
      <c r="LNM2" s="0"/>
      <c r="LNN2" s="0"/>
      <c r="LNO2" s="0"/>
      <c r="LNP2" s="0"/>
      <c r="LNQ2" s="0"/>
      <c r="LNR2" s="0"/>
      <c r="LNS2" s="0"/>
      <c r="LNT2" s="0"/>
      <c r="LNU2" s="0"/>
      <c r="LNV2" s="0"/>
      <c r="LNW2" s="0"/>
      <c r="LNX2" s="0"/>
      <c r="LNY2" s="0"/>
      <c r="LNZ2" s="0"/>
      <c r="LOA2" s="0"/>
      <c r="LOB2" s="0"/>
      <c r="LOC2" s="0"/>
      <c r="LOD2" s="0"/>
      <c r="LOE2" s="0"/>
      <c r="LOF2" s="0"/>
      <c r="LOG2" s="0"/>
      <c r="LOH2" s="0"/>
      <c r="LOI2" s="0"/>
      <c r="LOJ2" s="0"/>
      <c r="LOK2" s="0"/>
      <c r="LOL2" s="0"/>
      <c r="LOM2" s="0"/>
      <c r="LON2" s="0"/>
      <c r="LOO2" s="0"/>
      <c r="LOP2" s="0"/>
      <c r="LOQ2" s="0"/>
      <c r="LOR2" s="0"/>
      <c r="LOS2" s="0"/>
      <c r="LOT2" s="0"/>
      <c r="LOU2" s="0"/>
      <c r="LOV2" s="0"/>
      <c r="LOW2" s="0"/>
      <c r="LOX2" s="0"/>
      <c r="LOY2" s="0"/>
      <c r="LOZ2" s="0"/>
      <c r="LPA2" s="0"/>
      <c r="LPB2" s="0"/>
      <c r="LPC2" s="0"/>
      <c r="LPD2" s="0"/>
      <c r="LPE2" s="0"/>
      <c r="LPF2" s="0"/>
      <c r="LPG2" s="0"/>
      <c r="LPH2" s="0"/>
      <c r="LPI2" s="0"/>
      <c r="LPJ2" s="0"/>
      <c r="LPK2" s="0"/>
      <c r="LPL2" s="0"/>
      <c r="LPM2" s="0"/>
      <c r="LPN2" s="0"/>
      <c r="LPO2" s="0"/>
      <c r="LPP2" s="0"/>
      <c r="LPQ2" s="0"/>
      <c r="LPR2" s="0"/>
      <c r="LPS2" s="0"/>
      <c r="LPT2" s="0"/>
      <c r="LPU2" s="0"/>
      <c r="LPV2" s="0"/>
      <c r="LPW2" s="0"/>
      <c r="LPX2" s="0"/>
      <c r="LPY2" s="0"/>
      <c r="LPZ2" s="0"/>
      <c r="LQA2" s="0"/>
      <c r="LQB2" s="0"/>
      <c r="LQC2" s="0"/>
      <c r="LQD2" s="0"/>
      <c r="LQE2" s="0"/>
      <c r="LQF2" s="0"/>
      <c r="LQG2" s="0"/>
      <c r="LQH2" s="0"/>
      <c r="LQI2" s="0"/>
      <c r="LQJ2" s="0"/>
      <c r="LQK2" s="0"/>
      <c r="LQL2" s="0"/>
      <c r="LQM2" s="0"/>
      <c r="LQN2" s="0"/>
      <c r="LQO2" s="0"/>
      <c r="LQP2" s="0"/>
      <c r="LQQ2" s="0"/>
      <c r="LQR2" s="0"/>
      <c r="LQS2" s="0"/>
      <c r="LQT2" s="0"/>
      <c r="LQU2" s="0"/>
      <c r="LQV2" s="0"/>
      <c r="LQW2" s="0"/>
      <c r="LQX2" s="0"/>
      <c r="LQY2" s="0"/>
      <c r="LQZ2" s="0"/>
      <c r="LRA2" s="0"/>
      <c r="LRB2" s="0"/>
      <c r="LRC2" s="0"/>
      <c r="LRD2" s="0"/>
      <c r="LRE2" s="0"/>
      <c r="LRF2" s="0"/>
      <c r="LRG2" s="0"/>
      <c r="LRH2" s="0"/>
      <c r="LRI2" s="0"/>
      <c r="LRJ2" s="0"/>
      <c r="LRK2" s="0"/>
      <c r="LRL2" s="0"/>
      <c r="LRM2" s="0"/>
      <c r="LRN2" s="0"/>
      <c r="LRO2" s="0"/>
      <c r="LRP2" s="0"/>
      <c r="LRQ2" s="0"/>
      <c r="LRR2" s="0"/>
      <c r="LRS2" s="0"/>
      <c r="LRT2" s="0"/>
      <c r="LRU2" s="0"/>
      <c r="LRV2" s="0"/>
      <c r="LRW2" s="0"/>
      <c r="LRX2" s="0"/>
      <c r="LRY2" s="0"/>
      <c r="LRZ2" s="0"/>
      <c r="LSA2" s="0"/>
      <c r="LSB2" s="0"/>
      <c r="LSC2" s="0"/>
      <c r="LSD2" s="0"/>
      <c r="LSE2" s="0"/>
      <c r="LSF2" s="0"/>
      <c r="LSG2" s="0"/>
      <c r="LSH2" s="0"/>
      <c r="LSI2" s="0"/>
      <c r="LSJ2" s="0"/>
      <c r="LSK2" s="0"/>
      <c r="LSL2" s="0"/>
      <c r="LSM2" s="0"/>
      <c r="LSN2" s="0"/>
      <c r="LSO2" s="0"/>
      <c r="LSP2" s="0"/>
      <c r="LSQ2" s="0"/>
      <c r="LSR2" s="0"/>
      <c r="LSS2" s="0"/>
      <c r="LST2" s="0"/>
      <c r="LSU2" s="0"/>
      <c r="LSV2" s="0"/>
      <c r="LSW2" s="0"/>
      <c r="LSX2" s="0"/>
      <c r="LSY2" s="0"/>
      <c r="LSZ2" s="0"/>
      <c r="LTA2" s="0"/>
      <c r="LTB2" s="0"/>
      <c r="LTC2" s="0"/>
      <c r="LTD2" s="0"/>
      <c r="LTE2" s="0"/>
      <c r="LTF2" s="0"/>
      <c r="LTG2" s="0"/>
      <c r="LTH2" s="0"/>
      <c r="LTI2" s="0"/>
      <c r="LTJ2" s="0"/>
      <c r="LTK2" s="0"/>
      <c r="LTL2" s="0"/>
      <c r="LTM2" s="0"/>
      <c r="LTN2" s="0"/>
      <c r="LTO2" s="0"/>
      <c r="LTP2" s="0"/>
      <c r="LTQ2" s="0"/>
      <c r="LTR2" s="0"/>
      <c r="LTS2" s="0"/>
      <c r="LTT2" s="0"/>
      <c r="LTU2" s="0"/>
      <c r="LTV2" s="0"/>
      <c r="LTW2" s="0"/>
      <c r="LTX2" s="0"/>
      <c r="LTY2" s="0"/>
      <c r="LTZ2" s="0"/>
      <c r="LUA2" s="0"/>
      <c r="LUB2" s="0"/>
      <c r="LUC2" s="0"/>
      <c r="LUD2" s="0"/>
      <c r="LUE2" s="0"/>
      <c r="LUF2" s="0"/>
      <c r="LUG2" s="0"/>
      <c r="LUH2" s="0"/>
      <c r="LUI2" s="0"/>
      <c r="LUJ2" s="0"/>
      <c r="LUK2" s="0"/>
      <c r="LUL2" s="0"/>
      <c r="LUM2" s="0"/>
      <c r="LUN2" s="0"/>
      <c r="LUO2" s="0"/>
      <c r="LUP2" s="0"/>
      <c r="LUQ2" s="0"/>
      <c r="LUR2" s="0"/>
      <c r="LUS2" s="0"/>
      <c r="LUT2" s="0"/>
      <c r="LUU2" s="0"/>
      <c r="LUV2" s="0"/>
      <c r="LUW2" s="0"/>
      <c r="LUX2" s="0"/>
      <c r="LUY2" s="0"/>
      <c r="LUZ2" s="0"/>
      <c r="LVA2" s="0"/>
      <c r="LVB2" s="0"/>
      <c r="LVC2" s="0"/>
      <c r="LVD2" s="0"/>
      <c r="LVE2" s="0"/>
      <c r="LVF2" s="0"/>
      <c r="LVG2" s="0"/>
      <c r="LVH2" s="0"/>
      <c r="LVI2" s="0"/>
      <c r="LVJ2" s="0"/>
      <c r="LVK2" s="0"/>
      <c r="LVL2" s="0"/>
      <c r="LVM2" s="0"/>
      <c r="LVN2" s="0"/>
      <c r="LVO2" s="0"/>
      <c r="LVP2" s="0"/>
      <c r="LVQ2" s="0"/>
      <c r="LVR2" s="0"/>
      <c r="LVS2" s="0"/>
      <c r="LVT2" s="0"/>
      <c r="LVU2" s="0"/>
      <c r="LVV2" s="0"/>
      <c r="LVW2" s="0"/>
      <c r="LVX2" s="0"/>
      <c r="LVY2" s="0"/>
      <c r="LVZ2" s="0"/>
      <c r="LWA2" s="0"/>
      <c r="LWB2" s="0"/>
      <c r="LWC2" s="0"/>
      <c r="LWD2" s="0"/>
      <c r="LWE2" s="0"/>
      <c r="LWF2" s="0"/>
      <c r="LWG2" s="0"/>
      <c r="LWH2" s="0"/>
      <c r="LWI2" s="0"/>
      <c r="LWJ2" s="0"/>
      <c r="LWK2" s="0"/>
      <c r="LWL2" s="0"/>
      <c r="LWM2" s="0"/>
      <c r="LWN2" s="0"/>
      <c r="LWO2" s="0"/>
      <c r="LWP2" s="0"/>
      <c r="LWQ2" s="0"/>
      <c r="LWR2" s="0"/>
      <c r="LWS2" s="0"/>
      <c r="LWT2" s="0"/>
      <c r="LWU2" s="0"/>
      <c r="LWV2" s="0"/>
      <c r="LWW2" s="0"/>
      <c r="LWX2" s="0"/>
      <c r="LWY2" s="0"/>
      <c r="LWZ2" s="0"/>
      <c r="LXA2" s="0"/>
      <c r="LXB2" s="0"/>
      <c r="LXC2" s="0"/>
      <c r="LXD2" s="0"/>
      <c r="LXE2" s="0"/>
      <c r="LXF2" s="0"/>
      <c r="LXG2" s="0"/>
      <c r="LXH2" s="0"/>
      <c r="LXI2" s="0"/>
      <c r="LXJ2" s="0"/>
      <c r="LXK2" s="0"/>
      <c r="LXL2" s="0"/>
      <c r="LXM2" s="0"/>
      <c r="LXN2" s="0"/>
      <c r="LXO2" s="0"/>
      <c r="LXP2" s="0"/>
      <c r="LXQ2" s="0"/>
      <c r="LXR2" s="0"/>
      <c r="LXS2" s="0"/>
      <c r="LXT2" s="0"/>
      <c r="LXU2" s="0"/>
      <c r="LXV2" s="0"/>
      <c r="LXW2" s="0"/>
      <c r="LXX2" s="0"/>
      <c r="LXY2" s="0"/>
      <c r="LXZ2" s="0"/>
      <c r="LYA2" s="0"/>
      <c r="LYB2" s="0"/>
      <c r="LYC2" s="0"/>
      <c r="LYD2" s="0"/>
      <c r="LYE2" s="0"/>
      <c r="LYF2" s="0"/>
      <c r="LYG2" s="0"/>
      <c r="LYH2" s="0"/>
      <c r="LYI2" s="0"/>
      <c r="LYJ2" s="0"/>
      <c r="LYK2" s="0"/>
      <c r="LYL2" s="0"/>
      <c r="LYM2" s="0"/>
      <c r="LYN2" s="0"/>
      <c r="LYO2" s="0"/>
      <c r="LYP2" s="0"/>
      <c r="LYQ2" s="0"/>
      <c r="LYR2" s="0"/>
      <c r="LYS2" s="0"/>
      <c r="LYT2" s="0"/>
      <c r="LYU2" s="0"/>
      <c r="LYV2" s="0"/>
      <c r="LYW2" s="0"/>
      <c r="LYX2" s="0"/>
      <c r="LYY2" s="0"/>
      <c r="LYZ2" s="0"/>
      <c r="LZA2" s="0"/>
      <c r="LZB2" s="0"/>
      <c r="LZC2" s="0"/>
      <c r="LZD2" s="0"/>
      <c r="LZE2" s="0"/>
      <c r="LZF2" s="0"/>
      <c r="LZG2" s="0"/>
      <c r="LZH2" s="0"/>
      <c r="LZI2" s="0"/>
      <c r="LZJ2" s="0"/>
      <c r="LZK2" s="0"/>
      <c r="LZL2" s="0"/>
      <c r="LZM2" s="0"/>
      <c r="LZN2" s="0"/>
      <c r="LZO2" s="0"/>
      <c r="LZP2" s="0"/>
      <c r="LZQ2" s="0"/>
      <c r="LZR2" s="0"/>
      <c r="LZS2" s="0"/>
      <c r="LZT2" s="0"/>
      <c r="LZU2" s="0"/>
      <c r="LZV2" s="0"/>
      <c r="LZW2" s="0"/>
      <c r="LZX2" s="0"/>
      <c r="LZY2" s="0"/>
      <c r="LZZ2" s="0"/>
      <c r="MAA2" s="0"/>
      <c r="MAB2" s="0"/>
      <c r="MAC2" s="0"/>
      <c r="MAD2" s="0"/>
      <c r="MAE2" s="0"/>
      <c r="MAF2" s="0"/>
      <c r="MAG2" s="0"/>
      <c r="MAH2" s="0"/>
      <c r="MAI2" s="0"/>
      <c r="MAJ2" s="0"/>
      <c r="MAK2" s="0"/>
      <c r="MAL2" s="0"/>
      <c r="MAM2" s="0"/>
      <c r="MAN2" s="0"/>
      <c r="MAO2" s="0"/>
      <c r="MAP2" s="0"/>
      <c r="MAQ2" s="0"/>
      <c r="MAR2" s="0"/>
      <c r="MAS2" s="0"/>
      <c r="MAT2" s="0"/>
      <c r="MAU2" s="0"/>
      <c r="MAV2" s="0"/>
      <c r="MAW2" s="0"/>
      <c r="MAX2" s="0"/>
      <c r="MAY2" s="0"/>
      <c r="MAZ2" s="0"/>
      <c r="MBA2" s="0"/>
      <c r="MBB2" s="0"/>
      <c r="MBC2" s="0"/>
      <c r="MBD2" s="0"/>
      <c r="MBE2" s="0"/>
      <c r="MBF2" s="0"/>
      <c r="MBG2" s="0"/>
      <c r="MBH2" s="0"/>
      <c r="MBI2" s="0"/>
      <c r="MBJ2" s="0"/>
      <c r="MBK2" s="0"/>
      <c r="MBL2" s="0"/>
      <c r="MBM2" s="0"/>
      <c r="MBN2" s="0"/>
      <c r="MBO2" s="0"/>
      <c r="MBP2" s="0"/>
      <c r="MBQ2" s="0"/>
      <c r="MBR2" s="0"/>
      <c r="MBS2" s="0"/>
      <c r="MBT2" s="0"/>
      <c r="MBU2" s="0"/>
      <c r="MBV2" s="0"/>
      <c r="MBW2" s="0"/>
      <c r="MBX2" s="0"/>
      <c r="MBY2" s="0"/>
      <c r="MBZ2" s="0"/>
      <c r="MCA2" s="0"/>
      <c r="MCB2" s="0"/>
      <c r="MCC2" s="0"/>
      <c r="MCD2" s="0"/>
      <c r="MCE2" s="0"/>
      <c r="MCF2" s="0"/>
      <c r="MCG2" s="0"/>
      <c r="MCH2" s="0"/>
      <c r="MCI2" s="0"/>
      <c r="MCJ2" s="0"/>
      <c r="MCK2" s="0"/>
      <c r="MCL2" s="0"/>
      <c r="MCM2" s="0"/>
      <c r="MCN2" s="0"/>
      <c r="MCO2" s="0"/>
      <c r="MCP2" s="0"/>
      <c r="MCQ2" s="0"/>
      <c r="MCR2" s="0"/>
      <c r="MCS2" s="0"/>
      <c r="MCT2" s="0"/>
      <c r="MCU2" s="0"/>
      <c r="MCV2" s="0"/>
      <c r="MCW2" s="0"/>
      <c r="MCX2" s="0"/>
      <c r="MCY2" s="0"/>
      <c r="MCZ2" s="0"/>
      <c r="MDA2" s="0"/>
      <c r="MDB2" s="0"/>
      <c r="MDC2" s="0"/>
      <c r="MDD2" s="0"/>
      <c r="MDE2" s="0"/>
      <c r="MDF2" s="0"/>
      <c r="MDG2" s="0"/>
      <c r="MDH2" s="0"/>
      <c r="MDI2" s="0"/>
      <c r="MDJ2" s="0"/>
      <c r="MDK2" s="0"/>
      <c r="MDL2" s="0"/>
      <c r="MDM2" s="0"/>
      <c r="MDN2" s="0"/>
      <c r="MDO2" s="0"/>
      <c r="MDP2" s="0"/>
      <c r="MDQ2" s="0"/>
      <c r="MDR2" s="0"/>
      <c r="MDS2" s="0"/>
      <c r="MDT2" s="0"/>
      <c r="MDU2" s="0"/>
      <c r="MDV2" s="0"/>
      <c r="MDW2" s="0"/>
      <c r="MDX2" s="0"/>
      <c r="MDY2" s="0"/>
      <c r="MDZ2" s="0"/>
      <c r="MEA2" s="0"/>
      <c r="MEB2" s="0"/>
      <c r="MEC2" s="0"/>
      <c r="MED2" s="0"/>
      <c r="MEE2" s="0"/>
      <c r="MEF2" s="0"/>
      <c r="MEG2" s="0"/>
      <c r="MEH2" s="0"/>
      <c r="MEI2" s="0"/>
      <c r="MEJ2" s="0"/>
      <c r="MEK2" s="0"/>
      <c r="MEL2" s="0"/>
      <c r="MEM2" s="0"/>
      <c r="MEN2" s="0"/>
      <c r="MEO2" s="0"/>
      <c r="MEP2" s="0"/>
      <c r="MEQ2" s="0"/>
      <c r="MER2" s="0"/>
      <c r="MES2" s="0"/>
      <c r="MET2" s="0"/>
      <c r="MEU2" s="0"/>
      <c r="MEV2" s="0"/>
      <c r="MEW2" s="0"/>
      <c r="MEX2" s="0"/>
      <c r="MEY2" s="0"/>
      <c r="MEZ2" s="0"/>
      <c r="MFA2" s="0"/>
      <c r="MFB2" s="0"/>
      <c r="MFC2" s="0"/>
      <c r="MFD2" s="0"/>
      <c r="MFE2" s="0"/>
      <c r="MFF2" s="0"/>
      <c r="MFG2" s="0"/>
      <c r="MFH2" s="0"/>
      <c r="MFI2" s="0"/>
      <c r="MFJ2" s="0"/>
      <c r="MFK2" s="0"/>
      <c r="MFL2" s="0"/>
      <c r="MFM2" s="0"/>
      <c r="MFN2" s="0"/>
      <c r="MFO2" s="0"/>
      <c r="MFP2" s="0"/>
      <c r="MFQ2" s="0"/>
      <c r="MFR2" s="0"/>
      <c r="MFS2" s="0"/>
      <c r="MFT2" s="0"/>
      <c r="MFU2" s="0"/>
      <c r="MFV2" s="0"/>
      <c r="MFW2" s="0"/>
      <c r="MFX2" s="0"/>
      <c r="MFY2" s="0"/>
      <c r="MFZ2" s="0"/>
      <c r="MGA2" s="0"/>
      <c r="MGB2" s="0"/>
      <c r="MGC2" s="0"/>
      <c r="MGD2" s="0"/>
      <c r="MGE2" s="0"/>
      <c r="MGF2" s="0"/>
      <c r="MGG2" s="0"/>
      <c r="MGH2" s="0"/>
      <c r="MGI2" s="0"/>
      <c r="MGJ2" s="0"/>
      <c r="MGK2" s="0"/>
      <c r="MGL2" s="0"/>
      <c r="MGM2" s="0"/>
      <c r="MGN2" s="0"/>
      <c r="MGO2" s="0"/>
      <c r="MGP2" s="0"/>
      <c r="MGQ2" s="0"/>
      <c r="MGR2" s="0"/>
      <c r="MGS2" s="0"/>
      <c r="MGT2" s="0"/>
      <c r="MGU2" s="0"/>
      <c r="MGV2" s="0"/>
      <c r="MGW2" s="0"/>
      <c r="MGX2" s="0"/>
      <c r="MGY2" s="0"/>
      <c r="MGZ2" s="0"/>
      <c r="MHA2" s="0"/>
      <c r="MHB2" s="0"/>
      <c r="MHC2" s="0"/>
      <c r="MHD2" s="0"/>
      <c r="MHE2" s="0"/>
      <c r="MHF2" s="0"/>
      <c r="MHG2" s="0"/>
      <c r="MHH2" s="0"/>
      <c r="MHI2" s="0"/>
      <c r="MHJ2" s="0"/>
      <c r="MHK2" s="0"/>
      <c r="MHL2" s="0"/>
      <c r="MHM2" s="0"/>
      <c r="MHN2" s="0"/>
      <c r="MHO2" s="0"/>
      <c r="MHP2" s="0"/>
      <c r="MHQ2" s="0"/>
      <c r="MHR2" s="0"/>
      <c r="MHS2" s="0"/>
      <c r="MHT2" s="0"/>
      <c r="MHU2" s="0"/>
      <c r="MHV2" s="0"/>
      <c r="MHW2" s="0"/>
      <c r="MHX2" s="0"/>
      <c r="MHY2" s="0"/>
      <c r="MHZ2" s="0"/>
      <c r="MIA2" s="0"/>
      <c r="MIB2" s="0"/>
      <c r="MIC2" s="0"/>
      <c r="MID2" s="0"/>
      <c r="MIE2" s="0"/>
      <c r="MIF2" s="0"/>
      <c r="MIG2" s="0"/>
      <c r="MIH2" s="0"/>
      <c r="MII2" s="0"/>
      <c r="MIJ2" s="0"/>
      <c r="MIK2" s="0"/>
      <c r="MIL2" s="0"/>
      <c r="MIM2" s="0"/>
      <c r="MIN2" s="0"/>
      <c r="MIO2" s="0"/>
      <c r="MIP2" s="0"/>
      <c r="MIQ2" s="0"/>
      <c r="MIR2" s="0"/>
      <c r="MIS2" s="0"/>
      <c r="MIT2" s="0"/>
      <c r="MIU2" s="0"/>
      <c r="MIV2" s="0"/>
      <c r="MIW2" s="0"/>
      <c r="MIX2" s="0"/>
      <c r="MIY2" s="0"/>
      <c r="MIZ2" s="0"/>
      <c r="MJA2" s="0"/>
      <c r="MJB2" s="0"/>
      <c r="MJC2" s="0"/>
      <c r="MJD2" s="0"/>
      <c r="MJE2" s="0"/>
      <c r="MJF2" s="0"/>
      <c r="MJG2" s="0"/>
      <c r="MJH2" s="0"/>
      <c r="MJI2" s="0"/>
      <c r="MJJ2" s="0"/>
      <c r="MJK2" s="0"/>
      <c r="MJL2" s="0"/>
      <c r="MJM2" s="0"/>
      <c r="MJN2" s="0"/>
      <c r="MJO2" s="0"/>
      <c r="MJP2" s="0"/>
      <c r="MJQ2" s="0"/>
      <c r="MJR2" s="0"/>
      <c r="MJS2" s="0"/>
      <c r="MJT2" s="0"/>
      <c r="MJU2" s="0"/>
      <c r="MJV2" s="0"/>
      <c r="MJW2" s="0"/>
      <c r="MJX2" s="0"/>
      <c r="MJY2" s="0"/>
      <c r="MJZ2" s="0"/>
      <c r="MKA2" s="0"/>
      <c r="MKB2" s="0"/>
      <c r="MKC2" s="0"/>
      <c r="MKD2" s="0"/>
      <c r="MKE2" s="0"/>
      <c r="MKF2" s="0"/>
      <c r="MKG2" s="0"/>
      <c r="MKH2" s="0"/>
      <c r="MKI2" s="0"/>
      <c r="MKJ2" s="0"/>
      <c r="MKK2" s="0"/>
      <c r="MKL2" s="0"/>
      <c r="MKM2" s="0"/>
      <c r="MKN2" s="0"/>
      <c r="MKO2" s="0"/>
      <c r="MKP2" s="0"/>
      <c r="MKQ2" s="0"/>
      <c r="MKR2" s="0"/>
      <c r="MKS2" s="0"/>
      <c r="MKT2" s="0"/>
      <c r="MKU2" s="0"/>
      <c r="MKV2" s="0"/>
      <c r="MKW2" s="0"/>
      <c r="MKX2" s="0"/>
      <c r="MKY2" s="0"/>
      <c r="MKZ2" s="0"/>
      <c r="MLA2" s="0"/>
      <c r="MLB2" s="0"/>
      <c r="MLC2" s="0"/>
      <c r="MLD2" s="0"/>
      <c r="MLE2" s="0"/>
      <c r="MLF2" s="0"/>
      <c r="MLG2" s="0"/>
      <c r="MLH2" s="0"/>
      <c r="MLI2" s="0"/>
      <c r="MLJ2" s="0"/>
      <c r="MLK2" s="0"/>
      <c r="MLL2" s="0"/>
      <c r="MLM2" s="0"/>
      <c r="MLN2" s="0"/>
      <c r="MLO2" s="0"/>
      <c r="MLP2" s="0"/>
      <c r="MLQ2" s="0"/>
      <c r="MLR2" s="0"/>
      <c r="MLS2" s="0"/>
      <c r="MLT2" s="0"/>
      <c r="MLU2" s="0"/>
      <c r="MLV2" s="0"/>
      <c r="MLW2" s="0"/>
      <c r="MLX2" s="0"/>
      <c r="MLY2" s="0"/>
      <c r="MLZ2" s="0"/>
      <c r="MMA2" s="0"/>
      <c r="MMB2" s="0"/>
      <c r="MMC2" s="0"/>
      <c r="MMD2" s="0"/>
      <c r="MME2" s="0"/>
      <c r="MMF2" s="0"/>
      <c r="MMG2" s="0"/>
      <c r="MMH2" s="0"/>
      <c r="MMI2" s="0"/>
      <c r="MMJ2" s="0"/>
      <c r="MMK2" s="0"/>
      <c r="MML2" s="0"/>
      <c r="MMM2" s="0"/>
      <c r="MMN2" s="0"/>
      <c r="MMO2" s="0"/>
      <c r="MMP2" s="0"/>
      <c r="MMQ2" s="0"/>
      <c r="MMR2" s="0"/>
      <c r="MMS2" s="0"/>
      <c r="MMT2" s="0"/>
      <c r="MMU2" s="0"/>
      <c r="MMV2" s="0"/>
      <c r="MMW2" s="0"/>
      <c r="MMX2" s="0"/>
      <c r="MMY2" s="0"/>
      <c r="MMZ2" s="0"/>
      <c r="MNA2" s="0"/>
      <c r="MNB2" s="0"/>
      <c r="MNC2" s="0"/>
      <c r="MND2" s="0"/>
      <c r="MNE2" s="0"/>
      <c r="MNF2" s="0"/>
      <c r="MNG2" s="0"/>
      <c r="MNH2" s="0"/>
      <c r="MNI2" s="0"/>
      <c r="MNJ2" s="0"/>
      <c r="MNK2" s="0"/>
      <c r="MNL2" s="0"/>
      <c r="MNM2" s="0"/>
      <c r="MNN2" s="0"/>
      <c r="MNO2" s="0"/>
      <c r="MNP2" s="0"/>
      <c r="MNQ2" s="0"/>
      <c r="MNR2" s="0"/>
      <c r="MNS2" s="0"/>
      <c r="MNT2" s="0"/>
      <c r="MNU2" s="0"/>
      <c r="MNV2" s="0"/>
      <c r="MNW2" s="0"/>
      <c r="MNX2" s="0"/>
      <c r="MNY2" s="0"/>
      <c r="MNZ2" s="0"/>
      <c r="MOA2" s="0"/>
      <c r="MOB2" s="0"/>
      <c r="MOC2" s="0"/>
      <c r="MOD2" s="0"/>
      <c r="MOE2" s="0"/>
      <c r="MOF2" s="0"/>
      <c r="MOG2" s="0"/>
      <c r="MOH2" s="0"/>
      <c r="MOI2" s="0"/>
      <c r="MOJ2" s="0"/>
      <c r="MOK2" s="0"/>
      <c r="MOL2" s="0"/>
      <c r="MOM2" s="0"/>
      <c r="MON2" s="0"/>
      <c r="MOO2" s="0"/>
      <c r="MOP2" s="0"/>
      <c r="MOQ2" s="0"/>
      <c r="MOR2" s="0"/>
      <c r="MOS2" s="0"/>
      <c r="MOT2" s="0"/>
      <c r="MOU2" s="0"/>
      <c r="MOV2" s="0"/>
      <c r="MOW2" s="0"/>
      <c r="MOX2" s="0"/>
      <c r="MOY2" s="0"/>
      <c r="MOZ2" s="0"/>
      <c r="MPA2" s="0"/>
      <c r="MPB2" s="0"/>
      <c r="MPC2" s="0"/>
      <c r="MPD2" s="0"/>
      <c r="MPE2" s="0"/>
      <c r="MPF2" s="0"/>
      <c r="MPG2" s="0"/>
      <c r="MPH2" s="0"/>
      <c r="MPI2" s="0"/>
      <c r="MPJ2" s="0"/>
      <c r="MPK2" s="0"/>
      <c r="MPL2" s="0"/>
      <c r="MPM2" s="0"/>
      <c r="MPN2" s="0"/>
      <c r="MPO2" s="0"/>
      <c r="MPP2" s="0"/>
      <c r="MPQ2" s="0"/>
      <c r="MPR2" s="0"/>
      <c r="MPS2" s="0"/>
      <c r="MPT2" s="0"/>
      <c r="MPU2" s="0"/>
      <c r="MPV2" s="0"/>
      <c r="MPW2" s="0"/>
      <c r="MPX2" s="0"/>
      <c r="MPY2" s="0"/>
      <c r="MPZ2" s="0"/>
      <c r="MQA2" s="0"/>
      <c r="MQB2" s="0"/>
      <c r="MQC2" s="0"/>
      <c r="MQD2" s="0"/>
      <c r="MQE2" s="0"/>
      <c r="MQF2" s="0"/>
      <c r="MQG2" s="0"/>
      <c r="MQH2" s="0"/>
      <c r="MQI2" s="0"/>
      <c r="MQJ2" s="0"/>
      <c r="MQK2" s="0"/>
      <c r="MQL2" s="0"/>
      <c r="MQM2" s="0"/>
      <c r="MQN2" s="0"/>
      <c r="MQO2" s="0"/>
      <c r="MQP2" s="0"/>
      <c r="MQQ2" s="0"/>
      <c r="MQR2" s="0"/>
      <c r="MQS2" s="0"/>
      <c r="MQT2" s="0"/>
      <c r="MQU2" s="0"/>
      <c r="MQV2" s="0"/>
      <c r="MQW2" s="0"/>
      <c r="MQX2" s="0"/>
      <c r="MQY2" s="0"/>
      <c r="MQZ2" s="0"/>
      <c r="MRA2" s="0"/>
      <c r="MRB2" s="0"/>
      <c r="MRC2" s="0"/>
      <c r="MRD2" s="0"/>
      <c r="MRE2" s="0"/>
      <c r="MRF2" s="0"/>
      <c r="MRG2" s="0"/>
      <c r="MRH2" s="0"/>
      <c r="MRI2" s="0"/>
      <c r="MRJ2" s="0"/>
      <c r="MRK2" s="0"/>
      <c r="MRL2" s="0"/>
      <c r="MRM2" s="0"/>
      <c r="MRN2" s="0"/>
      <c r="MRO2" s="0"/>
      <c r="MRP2" s="0"/>
      <c r="MRQ2" s="0"/>
      <c r="MRR2" s="0"/>
      <c r="MRS2" s="0"/>
      <c r="MRT2" s="0"/>
      <c r="MRU2" s="0"/>
      <c r="MRV2" s="0"/>
      <c r="MRW2" s="0"/>
      <c r="MRX2" s="0"/>
      <c r="MRY2" s="0"/>
      <c r="MRZ2" s="0"/>
      <c r="MSA2" s="0"/>
      <c r="MSB2" s="0"/>
      <c r="MSC2" s="0"/>
      <c r="MSD2" s="0"/>
      <c r="MSE2" s="0"/>
      <c r="MSF2" s="0"/>
      <c r="MSG2" s="0"/>
      <c r="MSH2" s="0"/>
      <c r="MSI2" s="0"/>
      <c r="MSJ2" s="0"/>
      <c r="MSK2" s="0"/>
      <c r="MSL2" s="0"/>
      <c r="MSM2" s="0"/>
      <c r="MSN2" s="0"/>
      <c r="MSO2" s="0"/>
      <c r="MSP2" s="0"/>
      <c r="MSQ2" s="0"/>
      <c r="MSR2" s="0"/>
      <c r="MSS2" s="0"/>
      <c r="MST2" s="0"/>
      <c r="MSU2" s="0"/>
      <c r="MSV2" s="0"/>
      <c r="MSW2" s="0"/>
      <c r="MSX2" s="0"/>
      <c r="MSY2" s="0"/>
      <c r="MSZ2" s="0"/>
      <c r="MTA2" s="0"/>
      <c r="MTB2" s="0"/>
      <c r="MTC2" s="0"/>
      <c r="MTD2" s="0"/>
      <c r="MTE2" s="0"/>
      <c r="MTF2" s="0"/>
      <c r="MTG2" s="0"/>
      <c r="MTH2" s="0"/>
      <c r="MTI2" s="0"/>
      <c r="MTJ2" s="0"/>
      <c r="MTK2" s="0"/>
      <c r="MTL2" s="0"/>
      <c r="MTM2" s="0"/>
      <c r="MTN2" s="0"/>
      <c r="MTO2" s="0"/>
      <c r="MTP2" s="0"/>
      <c r="MTQ2" s="0"/>
      <c r="MTR2" s="0"/>
      <c r="MTS2" s="0"/>
      <c r="MTT2" s="0"/>
      <c r="MTU2" s="0"/>
      <c r="MTV2" s="0"/>
      <c r="MTW2" s="0"/>
      <c r="MTX2" s="0"/>
      <c r="MTY2" s="0"/>
      <c r="MTZ2" s="0"/>
      <c r="MUA2" s="0"/>
      <c r="MUB2" s="0"/>
      <c r="MUC2" s="0"/>
      <c r="MUD2" s="0"/>
      <c r="MUE2" s="0"/>
      <c r="MUF2" s="0"/>
      <c r="MUG2" s="0"/>
      <c r="MUH2" s="0"/>
      <c r="MUI2" s="0"/>
      <c r="MUJ2" s="0"/>
      <c r="MUK2" s="0"/>
      <c r="MUL2" s="0"/>
      <c r="MUM2" s="0"/>
      <c r="MUN2" s="0"/>
      <c r="MUO2" s="0"/>
      <c r="MUP2" s="0"/>
      <c r="MUQ2" s="0"/>
      <c r="MUR2" s="0"/>
      <c r="MUS2" s="0"/>
      <c r="MUT2" s="0"/>
      <c r="MUU2" s="0"/>
      <c r="MUV2" s="0"/>
      <c r="MUW2" s="0"/>
      <c r="MUX2" s="0"/>
      <c r="MUY2" s="0"/>
      <c r="MUZ2" s="0"/>
      <c r="MVA2" s="0"/>
      <c r="MVB2" s="0"/>
      <c r="MVC2" s="0"/>
      <c r="MVD2" s="0"/>
      <c r="MVE2" s="0"/>
      <c r="MVF2" s="0"/>
      <c r="MVG2" s="0"/>
      <c r="MVH2" s="0"/>
      <c r="MVI2" s="0"/>
      <c r="MVJ2" s="0"/>
      <c r="MVK2" s="0"/>
      <c r="MVL2" s="0"/>
      <c r="MVM2" s="0"/>
      <c r="MVN2" s="0"/>
      <c r="MVO2" s="0"/>
      <c r="MVP2" s="0"/>
      <c r="MVQ2" s="0"/>
      <c r="MVR2" s="0"/>
      <c r="MVS2" s="0"/>
      <c r="MVT2" s="0"/>
      <c r="MVU2" s="0"/>
      <c r="MVV2" s="0"/>
      <c r="MVW2" s="0"/>
      <c r="MVX2" s="0"/>
      <c r="MVY2" s="0"/>
      <c r="MVZ2" s="0"/>
      <c r="MWA2" s="0"/>
      <c r="MWB2" s="0"/>
      <c r="MWC2" s="0"/>
      <c r="MWD2" s="0"/>
      <c r="MWE2" s="0"/>
      <c r="MWF2" s="0"/>
      <c r="MWG2" s="0"/>
      <c r="MWH2" s="0"/>
      <c r="MWI2" s="0"/>
      <c r="MWJ2" s="0"/>
      <c r="MWK2" s="0"/>
      <c r="MWL2" s="0"/>
      <c r="MWM2" s="0"/>
      <c r="MWN2" s="0"/>
      <c r="MWO2" s="0"/>
      <c r="MWP2" s="0"/>
      <c r="MWQ2" s="0"/>
      <c r="MWR2" s="0"/>
      <c r="MWS2" s="0"/>
      <c r="MWT2" s="0"/>
      <c r="MWU2" s="0"/>
      <c r="MWV2" s="0"/>
      <c r="MWW2" s="0"/>
      <c r="MWX2" s="0"/>
      <c r="MWY2" s="0"/>
      <c r="MWZ2" s="0"/>
      <c r="MXA2" s="0"/>
      <c r="MXB2" s="0"/>
      <c r="MXC2" s="0"/>
      <c r="MXD2" s="0"/>
      <c r="MXE2" s="0"/>
      <c r="MXF2" s="0"/>
      <c r="MXG2" s="0"/>
      <c r="MXH2" s="0"/>
      <c r="MXI2" s="0"/>
      <c r="MXJ2" s="0"/>
      <c r="MXK2" s="0"/>
      <c r="MXL2" s="0"/>
      <c r="MXM2" s="0"/>
      <c r="MXN2" s="0"/>
      <c r="MXO2" s="0"/>
      <c r="MXP2" s="0"/>
      <c r="MXQ2" s="0"/>
      <c r="MXR2" s="0"/>
      <c r="MXS2" s="0"/>
      <c r="MXT2" s="0"/>
      <c r="MXU2" s="0"/>
      <c r="MXV2" s="0"/>
      <c r="MXW2" s="0"/>
      <c r="MXX2" s="0"/>
      <c r="MXY2" s="0"/>
      <c r="MXZ2" s="0"/>
      <c r="MYA2" s="0"/>
      <c r="MYB2" s="0"/>
      <c r="MYC2" s="0"/>
      <c r="MYD2" s="0"/>
      <c r="MYE2" s="0"/>
      <c r="MYF2" s="0"/>
      <c r="MYG2" s="0"/>
      <c r="MYH2" s="0"/>
      <c r="MYI2" s="0"/>
      <c r="MYJ2" s="0"/>
      <c r="MYK2" s="0"/>
      <c r="MYL2" s="0"/>
      <c r="MYM2" s="0"/>
      <c r="MYN2" s="0"/>
      <c r="MYO2" s="0"/>
      <c r="MYP2" s="0"/>
      <c r="MYQ2" s="0"/>
      <c r="MYR2" s="0"/>
      <c r="MYS2" s="0"/>
      <c r="MYT2" s="0"/>
      <c r="MYU2" s="0"/>
      <c r="MYV2" s="0"/>
      <c r="MYW2" s="0"/>
      <c r="MYX2" s="0"/>
      <c r="MYY2" s="0"/>
      <c r="MYZ2" s="0"/>
      <c r="MZA2" s="0"/>
      <c r="MZB2" s="0"/>
      <c r="MZC2" s="0"/>
      <c r="MZD2" s="0"/>
      <c r="MZE2" s="0"/>
      <c r="MZF2" s="0"/>
      <c r="MZG2" s="0"/>
      <c r="MZH2" s="0"/>
      <c r="MZI2" s="0"/>
      <c r="MZJ2" s="0"/>
      <c r="MZK2" s="0"/>
      <c r="MZL2" s="0"/>
      <c r="MZM2" s="0"/>
      <c r="MZN2" s="0"/>
      <c r="MZO2" s="0"/>
      <c r="MZP2" s="0"/>
      <c r="MZQ2" s="0"/>
      <c r="MZR2" s="0"/>
      <c r="MZS2" s="0"/>
      <c r="MZT2" s="0"/>
      <c r="MZU2" s="0"/>
      <c r="MZV2" s="0"/>
      <c r="MZW2" s="0"/>
      <c r="MZX2" s="0"/>
      <c r="MZY2" s="0"/>
      <c r="MZZ2" s="0"/>
      <c r="NAA2" s="0"/>
      <c r="NAB2" s="0"/>
      <c r="NAC2" s="0"/>
      <c r="NAD2" s="0"/>
      <c r="NAE2" s="0"/>
      <c r="NAF2" s="0"/>
      <c r="NAG2" s="0"/>
      <c r="NAH2" s="0"/>
      <c r="NAI2" s="0"/>
      <c r="NAJ2" s="0"/>
      <c r="NAK2" s="0"/>
      <c r="NAL2" s="0"/>
      <c r="NAM2" s="0"/>
      <c r="NAN2" s="0"/>
      <c r="NAO2" s="0"/>
      <c r="NAP2" s="0"/>
      <c r="NAQ2" s="0"/>
      <c r="NAR2" s="0"/>
      <c r="NAS2" s="0"/>
      <c r="NAT2" s="0"/>
      <c r="NAU2" s="0"/>
      <c r="NAV2" s="0"/>
      <c r="NAW2" s="0"/>
      <c r="NAX2" s="0"/>
      <c r="NAY2" s="0"/>
      <c r="NAZ2" s="0"/>
      <c r="NBA2" s="0"/>
      <c r="NBB2" s="0"/>
      <c r="NBC2" s="0"/>
      <c r="NBD2" s="0"/>
      <c r="NBE2" s="0"/>
      <c r="NBF2" s="0"/>
      <c r="NBG2" s="0"/>
      <c r="NBH2" s="0"/>
      <c r="NBI2" s="0"/>
      <c r="NBJ2" s="0"/>
      <c r="NBK2" s="0"/>
      <c r="NBL2" s="0"/>
      <c r="NBM2" s="0"/>
      <c r="NBN2" s="0"/>
      <c r="NBO2" s="0"/>
      <c r="NBP2" s="0"/>
      <c r="NBQ2" s="0"/>
      <c r="NBR2" s="0"/>
      <c r="NBS2" s="0"/>
      <c r="NBT2" s="0"/>
      <c r="NBU2" s="0"/>
      <c r="NBV2" s="0"/>
      <c r="NBW2" s="0"/>
      <c r="NBX2" s="0"/>
      <c r="NBY2" s="0"/>
      <c r="NBZ2" s="0"/>
      <c r="NCA2" s="0"/>
      <c r="NCB2" s="0"/>
      <c r="NCC2" s="0"/>
      <c r="NCD2" s="0"/>
      <c r="NCE2" s="0"/>
      <c r="NCF2" s="0"/>
      <c r="NCG2" s="0"/>
      <c r="NCH2" s="0"/>
      <c r="NCI2" s="0"/>
      <c r="NCJ2" s="0"/>
      <c r="NCK2" s="0"/>
      <c r="NCL2" s="0"/>
      <c r="NCM2" s="0"/>
      <c r="NCN2" s="0"/>
      <c r="NCO2" s="0"/>
      <c r="NCP2" s="0"/>
      <c r="NCQ2" s="0"/>
      <c r="NCR2" s="0"/>
      <c r="NCS2" s="0"/>
      <c r="NCT2" s="0"/>
      <c r="NCU2" s="0"/>
      <c r="NCV2" s="0"/>
      <c r="NCW2" s="0"/>
      <c r="NCX2" s="0"/>
      <c r="NCY2" s="0"/>
      <c r="NCZ2" s="0"/>
      <c r="NDA2" s="0"/>
      <c r="NDB2" s="0"/>
      <c r="NDC2" s="0"/>
      <c r="NDD2" s="0"/>
      <c r="NDE2" s="0"/>
      <c r="NDF2" s="0"/>
      <c r="NDG2" s="0"/>
      <c r="NDH2" s="0"/>
      <c r="NDI2" s="0"/>
      <c r="NDJ2" s="0"/>
      <c r="NDK2" s="0"/>
      <c r="NDL2" s="0"/>
      <c r="NDM2" s="0"/>
      <c r="NDN2" s="0"/>
      <c r="NDO2" s="0"/>
      <c r="NDP2" s="0"/>
      <c r="NDQ2" s="0"/>
      <c r="NDR2" s="0"/>
      <c r="NDS2" s="0"/>
      <c r="NDT2" s="0"/>
      <c r="NDU2" s="0"/>
      <c r="NDV2" s="0"/>
      <c r="NDW2" s="0"/>
      <c r="NDX2" s="0"/>
      <c r="NDY2" s="0"/>
      <c r="NDZ2" s="0"/>
      <c r="NEA2" s="0"/>
      <c r="NEB2" s="0"/>
      <c r="NEC2" s="0"/>
      <c r="NED2" s="0"/>
      <c r="NEE2" s="0"/>
      <c r="NEF2" s="0"/>
      <c r="NEG2" s="0"/>
      <c r="NEH2" s="0"/>
      <c r="NEI2" s="0"/>
      <c r="NEJ2" s="0"/>
      <c r="NEK2" s="0"/>
      <c r="NEL2" s="0"/>
      <c r="NEM2" s="0"/>
      <c r="NEN2" s="0"/>
      <c r="NEO2" s="0"/>
      <c r="NEP2" s="0"/>
      <c r="NEQ2" s="0"/>
      <c r="NER2" s="0"/>
      <c r="NES2" s="0"/>
      <c r="NET2" s="0"/>
      <c r="NEU2" s="0"/>
      <c r="NEV2" s="0"/>
      <c r="NEW2" s="0"/>
      <c r="NEX2" s="0"/>
      <c r="NEY2" s="0"/>
      <c r="NEZ2" s="0"/>
      <c r="NFA2" s="0"/>
      <c r="NFB2" s="0"/>
      <c r="NFC2" s="0"/>
      <c r="NFD2" s="0"/>
      <c r="NFE2" s="0"/>
      <c r="NFF2" s="0"/>
      <c r="NFG2" s="0"/>
      <c r="NFH2" s="0"/>
      <c r="NFI2" s="0"/>
      <c r="NFJ2" s="0"/>
      <c r="NFK2" s="0"/>
      <c r="NFL2" s="0"/>
      <c r="NFM2" s="0"/>
      <c r="NFN2" s="0"/>
      <c r="NFO2" s="0"/>
      <c r="NFP2" s="0"/>
      <c r="NFQ2" s="0"/>
      <c r="NFR2" s="0"/>
      <c r="NFS2" s="0"/>
      <c r="NFT2" s="0"/>
      <c r="NFU2" s="0"/>
      <c r="NFV2" s="0"/>
      <c r="NFW2" s="0"/>
      <c r="NFX2" s="0"/>
      <c r="NFY2" s="0"/>
      <c r="NFZ2" s="0"/>
      <c r="NGA2" s="0"/>
      <c r="NGB2" s="0"/>
      <c r="NGC2" s="0"/>
      <c r="NGD2" s="0"/>
      <c r="NGE2" s="0"/>
      <c r="NGF2" s="0"/>
      <c r="NGG2" s="0"/>
      <c r="NGH2" s="0"/>
      <c r="NGI2" s="0"/>
      <c r="NGJ2" s="0"/>
      <c r="NGK2" s="0"/>
      <c r="NGL2" s="0"/>
      <c r="NGM2" s="0"/>
      <c r="NGN2" s="0"/>
      <c r="NGO2" s="0"/>
      <c r="NGP2" s="0"/>
      <c r="NGQ2" s="0"/>
      <c r="NGR2" s="0"/>
      <c r="NGS2" s="0"/>
      <c r="NGT2" s="0"/>
      <c r="NGU2" s="0"/>
      <c r="NGV2" s="0"/>
      <c r="NGW2" s="0"/>
      <c r="NGX2" s="0"/>
      <c r="NGY2" s="0"/>
      <c r="NGZ2" s="0"/>
      <c r="NHA2" s="0"/>
      <c r="NHB2" s="0"/>
      <c r="NHC2" s="0"/>
      <c r="NHD2" s="0"/>
      <c r="NHE2" s="0"/>
      <c r="NHF2" s="0"/>
      <c r="NHG2" s="0"/>
      <c r="NHH2" s="0"/>
      <c r="NHI2" s="0"/>
      <c r="NHJ2" s="0"/>
      <c r="NHK2" s="0"/>
      <c r="NHL2" s="0"/>
      <c r="NHM2" s="0"/>
      <c r="NHN2" s="0"/>
      <c r="NHO2" s="0"/>
      <c r="NHP2" s="0"/>
      <c r="NHQ2" s="0"/>
      <c r="NHR2" s="0"/>
      <c r="NHS2" s="0"/>
      <c r="NHT2" s="0"/>
      <c r="NHU2" s="0"/>
      <c r="NHV2" s="0"/>
      <c r="NHW2" s="0"/>
      <c r="NHX2" s="0"/>
      <c r="NHY2" s="0"/>
      <c r="NHZ2" s="0"/>
      <c r="NIA2" s="0"/>
      <c r="NIB2" s="0"/>
      <c r="NIC2" s="0"/>
      <c r="NID2" s="0"/>
      <c r="NIE2" s="0"/>
      <c r="NIF2" s="0"/>
      <c r="NIG2" s="0"/>
      <c r="NIH2" s="0"/>
      <c r="NII2" s="0"/>
      <c r="NIJ2" s="0"/>
      <c r="NIK2" s="0"/>
      <c r="NIL2" s="0"/>
      <c r="NIM2" s="0"/>
      <c r="NIN2" s="0"/>
      <c r="NIO2" s="0"/>
      <c r="NIP2" s="0"/>
      <c r="NIQ2" s="0"/>
      <c r="NIR2" s="0"/>
      <c r="NIS2" s="0"/>
      <c r="NIT2" s="0"/>
      <c r="NIU2" s="0"/>
      <c r="NIV2" s="0"/>
      <c r="NIW2" s="0"/>
      <c r="NIX2" s="0"/>
      <c r="NIY2" s="0"/>
      <c r="NIZ2" s="0"/>
      <c r="NJA2" s="0"/>
      <c r="NJB2" s="0"/>
      <c r="NJC2" s="0"/>
      <c r="NJD2" s="0"/>
      <c r="NJE2" s="0"/>
      <c r="NJF2" s="0"/>
      <c r="NJG2" s="0"/>
      <c r="NJH2" s="0"/>
      <c r="NJI2" s="0"/>
      <c r="NJJ2" s="0"/>
      <c r="NJK2" s="0"/>
      <c r="NJL2" s="0"/>
      <c r="NJM2" s="0"/>
      <c r="NJN2" s="0"/>
      <c r="NJO2" s="0"/>
      <c r="NJP2" s="0"/>
      <c r="NJQ2" s="0"/>
      <c r="NJR2" s="0"/>
      <c r="NJS2" s="0"/>
      <c r="NJT2" s="0"/>
      <c r="NJU2" s="0"/>
      <c r="NJV2" s="0"/>
      <c r="NJW2" s="0"/>
      <c r="NJX2" s="0"/>
      <c r="NJY2" s="0"/>
      <c r="NJZ2" s="0"/>
      <c r="NKA2" s="0"/>
      <c r="NKB2" s="0"/>
      <c r="NKC2" s="0"/>
      <c r="NKD2" s="0"/>
      <c r="NKE2" s="0"/>
      <c r="NKF2" s="0"/>
      <c r="NKG2" s="0"/>
      <c r="NKH2" s="0"/>
      <c r="NKI2" s="0"/>
      <c r="NKJ2" s="0"/>
      <c r="NKK2" s="0"/>
      <c r="NKL2" s="0"/>
      <c r="NKM2" s="0"/>
      <c r="NKN2" s="0"/>
      <c r="NKO2" s="0"/>
      <c r="NKP2" s="0"/>
      <c r="NKQ2" s="0"/>
      <c r="NKR2" s="0"/>
      <c r="NKS2" s="0"/>
      <c r="NKT2" s="0"/>
      <c r="NKU2" s="0"/>
      <c r="NKV2" s="0"/>
      <c r="NKW2" s="0"/>
      <c r="NKX2" s="0"/>
      <c r="NKY2" s="0"/>
      <c r="NKZ2" s="0"/>
      <c r="NLA2" s="0"/>
      <c r="NLB2" s="0"/>
      <c r="NLC2" s="0"/>
      <c r="NLD2" s="0"/>
      <c r="NLE2" s="0"/>
      <c r="NLF2" s="0"/>
      <c r="NLG2" s="0"/>
      <c r="NLH2" s="0"/>
      <c r="NLI2" s="0"/>
      <c r="NLJ2" s="0"/>
      <c r="NLK2" s="0"/>
      <c r="NLL2" s="0"/>
      <c r="NLM2" s="0"/>
      <c r="NLN2" s="0"/>
      <c r="NLO2" s="0"/>
      <c r="NLP2" s="0"/>
      <c r="NLQ2" s="0"/>
      <c r="NLR2" s="0"/>
      <c r="NLS2" s="0"/>
      <c r="NLT2" s="0"/>
      <c r="NLU2" s="0"/>
      <c r="NLV2" s="0"/>
      <c r="NLW2" s="0"/>
      <c r="NLX2" s="0"/>
      <c r="NLY2" s="0"/>
      <c r="NLZ2" s="0"/>
      <c r="NMA2" s="0"/>
      <c r="NMB2" s="0"/>
      <c r="NMC2" s="0"/>
      <c r="NMD2" s="0"/>
      <c r="NME2" s="0"/>
      <c r="NMF2" s="0"/>
      <c r="NMG2" s="0"/>
      <c r="NMH2" s="0"/>
      <c r="NMI2" s="0"/>
      <c r="NMJ2" s="0"/>
      <c r="NMK2" s="0"/>
      <c r="NML2" s="0"/>
      <c r="NMM2" s="0"/>
      <c r="NMN2" s="0"/>
      <c r="NMO2" s="0"/>
      <c r="NMP2" s="0"/>
      <c r="NMQ2" s="0"/>
      <c r="NMR2" s="0"/>
      <c r="NMS2" s="0"/>
      <c r="NMT2" s="0"/>
      <c r="NMU2" s="0"/>
      <c r="NMV2" s="0"/>
      <c r="NMW2" s="0"/>
      <c r="NMX2" s="0"/>
      <c r="NMY2" s="0"/>
      <c r="NMZ2" s="0"/>
      <c r="NNA2" s="0"/>
      <c r="NNB2" s="0"/>
      <c r="NNC2" s="0"/>
      <c r="NND2" s="0"/>
      <c r="NNE2" s="0"/>
      <c r="NNF2" s="0"/>
      <c r="NNG2" s="0"/>
      <c r="NNH2" s="0"/>
      <c r="NNI2" s="0"/>
      <c r="NNJ2" s="0"/>
      <c r="NNK2" s="0"/>
      <c r="NNL2" s="0"/>
      <c r="NNM2" s="0"/>
      <c r="NNN2" s="0"/>
      <c r="NNO2" s="0"/>
      <c r="NNP2" s="0"/>
      <c r="NNQ2" s="0"/>
      <c r="NNR2" s="0"/>
      <c r="NNS2" s="0"/>
      <c r="NNT2" s="0"/>
      <c r="NNU2" s="0"/>
      <c r="NNV2" s="0"/>
      <c r="NNW2" s="0"/>
      <c r="NNX2" s="0"/>
      <c r="NNY2" s="0"/>
      <c r="NNZ2" s="0"/>
      <c r="NOA2" s="0"/>
      <c r="NOB2" s="0"/>
      <c r="NOC2" s="0"/>
      <c r="NOD2" s="0"/>
      <c r="NOE2" s="0"/>
      <c r="NOF2" s="0"/>
      <c r="NOG2" s="0"/>
      <c r="NOH2" s="0"/>
      <c r="NOI2" s="0"/>
      <c r="NOJ2" s="0"/>
      <c r="NOK2" s="0"/>
      <c r="NOL2" s="0"/>
      <c r="NOM2" s="0"/>
      <c r="NON2" s="0"/>
      <c r="NOO2" s="0"/>
      <c r="NOP2" s="0"/>
      <c r="NOQ2" s="0"/>
      <c r="NOR2" s="0"/>
      <c r="NOS2" s="0"/>
      <c r="NOT2" s="0"/>
      <c r="NOU2" s="0"/>
      <c r="NOV2" s="0"/>
      <c r="NOW2" s="0"/>
      <c r="NOX2" s="0"/>
      <c r="NOY2" s="0"/>
      <c r="NOZ2" s="0"/>
      <c r="NPA2" s="0"/>
      <c r="NPB2" s="0"/>
      <c r="NPC2" s="0"/>
      <c r="NPD2" s="0"/>
      <c r="NPE2" s="0"/>
      <c r="NPF2" s="0"/>
      <c r="NPG2" s="0"/>
      <c r="NPH2" s="0"/>
      <c r="NPI2" s="0"/>
      <c r="NPJ2" s="0"/>
      <c r="NPK2" s="0"/>
      <c r="NPL2" s="0"/>
      <c r="NPM2" s="0"/>
      <c r="NPN2" s="0"/>
      <c r="NPO2" s="0"/>
      <c r="NPP2" s="0"/>
      <c r="NPQ2" s="0"/>
      <c r="NPR2" s="0"/>
      <c r="NPS2" s="0"/>
      <c r="NPT2" s="0"/>
      <c r="NPU2" s="0"/>
      <c r="NPV2" s="0"/>
      <c r="NPW2" s="0"/>
      <c r="NPX2" s="0"/>
      <c r="NPY2" s="0"/>
      <c r="NPZ2" s="0"/>
      <c r="NQA2" s="0"/>
      <c r="NQB2" s="0"/>
      <c r="NQC2" s="0"/>
      <c r="NQD2" s="0"/>
      <c r="NQE2" s="0"/>
      <c r="NQF2" s="0"/>
      <c r="NQG2" s="0"/>
      <c r="NQH2" s="0"/>
      <c r="NQI2" s="0"/>
      <c r="NQJ2" s="0"/>
      <c r="NQK2" s="0"/>
      <c r="NQL2" s="0"/>
      <c r="NQM2" s="0"/>
      <c r="NQN2" s="0"/>
      <c r="NQO2" s="0"/>
      <c r="NQP2" s="0"/>
      <c r="NQQ2" s="0"/>
      <c r="NQR2" s="0"/>
      <c r="NQS2" s="0"/>
      <c r="NQT2" s="0"/>
      <c r="NQU2" s="0"/>
      <c r="NQV2" s="0"/>
      <c r="NQW2" s="0"/>
      <c r="NQX2" s="0"/>
      <c r="NQY2" s="0"/>
      <c r="NQZ2" s="0"/>
      <c r="NRA2" s="0"/>
      <c r="NRB2" s="0"/>
      <c r="NRC2" s="0"/>
      <c r="NRD2" s="0"/>
      <c r="NRE2" s="0"/>
      <c r="NRF2" s="0"/>
      <c r="NRG2" s="0"/>
      <c r="NRH2" s="0"/>
      <c r="NRI2" s="0"/>
      <c r="NRJ2" s="0"/>
      <c r="NRK2" s="0"/>
      <c r="NRL2" s="0"/>
      <c r="NRM2" s="0"/>
      <c r="NRN2" s="0"/>
      <c r="NRO2" s="0"/>
      <c r="NRP2" s="0"/>
      <c r="NRQ2" s="0"/>
      <c r="NRR2" s="0"/>
      <c r="NRS2" s="0"/>
      <c r="NRT2" s="0"/>
      <c r="NRU2" s="0"/>
      <c r="NRV2" s="0"/>
      <c r="NRW2" s="0"/>
      <c r="NRX2" s="0"/>
      <c r="NRY2" s="0"/>
      <c r="NRZ2" s="0"/>
      <c r="NSA2" s="0"/>
      <c r="NSB2" s="0"/>
      <c r="NSC2" s="0"/>
      <c r="NSD2" s="0"/>
      <c r="NSE2" s="0"/>
      <c r="NSF2" s="0"/>
      <c r="NSG2" s="0"/>
      <c r="NSH2" s="0"/>
      <c r="NSI2" s="0"/>
      <c r="NSJ2" s="0"/>
      <c r="NSK2" s="0"/>
      <c r="NSL2" s="0"/>
      <c r="NSM2" s="0"/>
      <c r="NSN2" s="0"/>
      <c r="NSO2" s="0"/>
      <c r="NSP2" s="0"/>
      <c r="NSQ2" s="0"/>
      <c r="NSR2" s="0"/>
      <c r="NSS2" s="0"/>
      <c r="NST2" s="0"/>
      <c r="NSU2" s="0"/>
      <c r="NSV2" s="0"/>
      <c r="NSW2" s="0"/>
      <c r="NSX2" s="0"/>
      <c r="NSY2" s="0"/>
      <c r="NSZ2" s="0"/>
      <c r="NTA2" s="0"/>
      <c r="NTB2" s="0"/>
      <c r="NTC2" s="0"/>
      <c r="NTD2" s="0"/>
      <c r="NTE2" s="0"/>
      <c r="NTF2" s="0"/>
      <c r="NTG2" s="0"/>
      <c r="NTH2" s="0"/>
      <c r="NTI2" s="0"/>
      <c r="NTJ2" s="0"/>
      <c r="NTK2" s="0"/>
      <c r="NTL2" s="0"/>
      <c r="NTM2" s="0"/>
      <c r="NTN2" s="0"/>
      <c r="NTO2" s="0"/>
      <c r="NTP2" s="0"/>
      <c r="NTQ2" s="0"/>
      <c r="NTR2" s="0"/>
      <c r="NTS2" s="0"/>
      <c r="NTT2" s="0"/>
      <c r="NTU2" s="0"/>
      <c r="NTV2" s="0"/>
      <c r="NTW2" s="0"/>
      <c r="NTX2" s="0"/>
      <c r="NTY2" s="0"/>
      <c r="NTZ2" s="0"/>
      <c r="NUA2" s="0"/>
      <c r="NUB2" s="0"/>
      <c r="NUC2" s="0"/>
      <c r="NUD2" s="0"/>
      <c r="NUE2" s="0"/>
      <c r="NUF2" s="0"/>
      <c r="NUG2" s="0"/>
      <c r="NUH2" s="0"/>
      <c r="NUI2" s="0"/>
      <c r="NUJ2" s="0"/>
      <c r="NUK2" s="0"/>
      <c r="NUL2" s="0"/>
      <c r="NUM2" s="0"/>
      <c r="NUN2" s="0"/>
      <c r="NUO2" s="0"/>
      <c r="NUP2" s="0"/>
      <c r="NUQ2" s="0"/>
      <c r="NUR2" s="0"/>
      <c r="NUS2" s="0"/>
      <c r="NUT2" s="0"/>
      <c r="NUU2" s="0"/>
      <c r="NUV2" s="0"/>
      <c r="NUW2" s="0"/>
      <c r="NUX2" s="0"/>
      <c r="NUY2" s="0"/>
      <c r="NUZ2" s="0"/>
      <c r="NVA2" s="0"/>
      <c r="NVB2" s="0"/>
      <c r="NVC2" s="0"/>
      <c r="NVD2" s="0"/>
      <c r="NVE2" s="0"/>
      <c r="NVF2" s="0"/>
      <c r="NVG2" s="0"/>
      <c r="NVH2" s="0"/>
      <c r="NVI2" s="0"/>
      <c r="NVJ2" s="0"/>
      <c r="NVK2" s="0"/>
      <c r="NVL2" s="0"/>
      <c r="NVM2" s="0"/>
      <c r="NVN2" s="0"/>
      <c r="NVO2" s="0"/>
      <c r="NVP2" s="0"/>
      <c r="NVQ2" s="0"/>
      <c r="NVR2" s="0"/>
      <c r="NVS2" s="0"/>
      <c r="NVT2" s="0"/>
      <c r="NVU2" s="0"/>
      <c r="NVV2" s="0"/>
      <c r="NVW2" s="0"/>
      <c r="NVX2" s="0"/>
      <c r="NVY2" s="0"/>
      <c r="NVZ2" s="0"/>
      <c r="NWA2" s="0"/>
      <c r="NWB2" s="0"/>
      <c r="NWC2" s="0"/>
      <c r="NWD2" s="0"/>
      <c r="NWE2" s="0"/>
      <c r="NWF2" s="0"/>
      <c r="NWG2" s="0"/>
      <c r="NWH2" s="0"/>
      <c r="NWI2" s="0"/>
      <c r="NWJ2" s="0"/>
      <c r="NWK2" s="0"/>
      <c r="NWL2" s="0"/>
      <c r="NWM2" s="0"/>
      <c r="NWN2" s="0"/>
      <c r="NWO2" s="0"/>
      <c r="NWP2" s="0"/>
      <c r="NWQ2" s="0"/>
      <c r="NWR2" s="0"/>
      <c r="NWS2" s="0"/>
      <c r="NWT2" s="0"/>
      <c r="NWU2" s="0"/>
      <c r="NWV2" s="0"/>
      <c r="NWW2" s="0"/>
      <c r="NWX2" s="0"/>
      <c r="NWY2" s="0"/>
      <c r="NWZ2" s="0"/>
      <c r="NXA2" s="0"/>
      <c r="NXB2" s="0"/>
      <c r="NXC2" s="0"/>
      <c r="NXD2" s="0"/>
      <c r="NXE2" s="0"/>
      <c r="NXF2" s="0"/>
      <c r="NXG2" s="0"/>
      <c r="NXH2" s="0"/>
      <c r="NXI2" s="0"/>
      <c r="NXJ2" s="0"/>
      <c r="NXK2" s="0"/>
      <c r="NXL2" s="0"/>
      <c r="NXM2" s="0"/>
      <c r="NXN2" s="0"/>
      <c r="NXO2" s="0"/>
      <c r="NXP2" s="0"/>
      <c r="NXQ2" s="0"/>
      <c r="NXR2" s="0"/>
      <c r="NXS2" s="0"/>
      <c r="NXT2" s="0"/>
      <c r="NXU2" s="0"/>
      <c r="NXV2" s="0"/>
      <c r="NXW2" s="0"/>
      <c r="NXX2" s="0"/>
      <c r="NXY2" s="0"/>
      <c r="NXZ2" s="0"/>
      <c r="NYA2" s="0"/>
      <c r="NYB2" s="0"/>
      <c r="NYC2" s="0"/>
      <c r="NYD2" s="0"/>
      <c r="NYE2" s="0"/>
      <c r="NYF2" s="0"/>
      <c r="NYG2" s="0"/>
      <c r="NYH2" s="0"/>
      <c r="NYI2" s="0"/>
      <c r="NYJ2" s="0"/>
      <c r="NYK2" s="0"/>
      <c r="NYL2" s="0"/>
      <c r="NYM2" s="0"/>
      <c r="NYN2" s="0"/>
      <c r="NYO2" s="0"/>
      <c r="NYP2" s="0"/>
      <c r="NYQ2" s="0"/>
      <c r="NYR2" s="0"/>
      <c r="NYS2" s="0"/>
      <c r="NYT2" s="0"/>
      <c r="NYU2" s="0"/>
      <c r="NYV2" s="0"/>
      <c r="NYW2" s="0"/>
      <c r="NYX2" s="0"/>
      <c r="NYY2" s="0"/>
      <c r="NYZ2" s="0"/>
      <c r="NZA2" s="0"/>
      <c r="NZB2" s="0"/>
      <c r="NZC2" s="0"/>
      <c r="NZD2" s="0"/>
      <c r="NZE2" s="0"/>
      <c r="NZF2" s="0"/>
      <c r="NZG2" s="0"/>
      <c r="NZH2" s="0"/>
      <c r="NZI2" s="0"/>
      <c r="NZJ2" s="0"/>
      <c r="NZK2" s="0"/>
      <c r="NZL2" s="0"/>
      <c r="NZM2" s="0"/>
      <c r="NZN2" s="0"/>
      <c r="NZO2" s="0"/>
      <c r="NZP2" s="0"/>
      <c r="NZQ2" s="0"/>
      <c r="NZR2" s="0"/>
      <c r="NZS2" s="0"/>
      <c r="NZT2" s="0"/>
      <c r="NZU2" s="0"/>
      <c r="NZV2" s="0"/>
      <c r="NZW2" s="0"/>
      <c r="NZX2" s="0"/>
      <c r="NZY2" s="0"/>
      <c r="NZZ2" s="0"/>
      <c r="OAA2" s="0"/>
      <c r="OAB2" s="0"/>
      <c r="OAC2" s="0"/>
      <c r="OAD2" s="0"/>
      <c r="OAE2" s="0"/>
      <c r="OAF2" s="0"/>
      <c r="OAG2" s="0"/>
      <c r="OAH2" s="0"/>
      <c r="OAI2" s="0"/>
      <c r="OAJ2" s="0"/>
      <c r="OAK2" s="0"/>
      <c r="OAL2" s="0"/>
      <c r="OAM2" s="0"/>
      <c r="OAN2" s="0"/>
      <c r="OAO2" s="0"/>
      <c r="OAP2" s="0"/>
      <c r="OAQ2" s="0"/>
      <c r="OAR2" s="0"/>
      <c r="OAS2" s="0"/>
      <c r="OAT2" s="0"/>
      <c r="OAU2" s="0"/>
      <c r="OAV2" s="0"/>
      <c r="OAW2" s="0"/>
      <c r="OAX2" s="0"/>
      <c r="OAY2" s="0"/>
      <c r="OAZ2" s="0"/>
      <c r="OBA2" s="0"/>
      <c r="OBB2" s="0"/>
      <c r="OBC2" s="0"/>
      <c r="OBD2" s="0"/>
      <c r="OBE2" s="0"/>
      <c r="OBF2" s="0"/>
      <c r="OBG2" s="0"/>
      <c r="OBH2" s="0"/>
      <c r="OBI2" s="0"/>
      <c r="OBJ2" s="0"/>
      <c r="OBK2" s="0"/>
      <c r="OBL2" s="0"/>
      <c r="OBM2" s="0"/>
      <c r="OBN2" s="0"/>
      <c r="OBO2" s="0"/>
      <c r="OBP2" s="0"/>
      <c r="OBQ2" s="0"/>
      <c r="OBR2" s="0"/>
      <c r="OBS2" s="0"/>
      <c r="OBT2" s="0"/>
      <c r="OBU2" s="0"/>
      <c r="OBV2" s="0"/>
      <c r="OBW2" s="0"/>
      <c r="OBX2" s="0"/>
      <c r="OBY2" s="0"/>
      <c r="OBZ2" s="0"/>
      <c r="OCA2" s="0"/>
      <c r="OCB2" s="0"/>
      <c r="OCC2" s="0"/>
      <c r="OCD2" s="0"/>
      <c r="OCE2" s="0"/>
      <c r="OCF2" s="0"/>
      <c r="OCG2" s="0"/>
      <c r="OCH2" s="0"/>
      <c r="OCI2" s="0"/>
      <c r="OCJ2" s="0"/>
      <c r="OCK2" s="0"/>
      <c r="OCL2" s="0"/>
      <c r="OCM2" s="0"/>
      <c r="OCN2" s="0"/>
      <c r="OCO2" s="0"/>
      <c r="OCP2" s="0"/>
      <c r="OCQ2" s="0"/>
      <c r="OCR2" s="0"/>
      <c r="OCS2" s="0"/>
      <c r="OCT2" s="0"/>
      <c r="OCU2" s="0"/>
      <c r="OCV2" s="0"/>
      <c r="OCW2" s="0"/>
      <c r="OCX2" s="0"/>
      <c r="OCY2" s="0"/>
      <c r="OCZ2" s="0"/>
      <c r="ODA2" s="0"/>
      <c r="ODB2" s="0"/>
      <c r="ODC2" s="0"/>
      <c r="ODD2" s="0"/>
      <c r="ODE2" s="0"/>
      <c r="ODF2" s="0"/>
      <c r="ODG2" s="0"/>
      <c r="ODH2" s="0"/>
      <c r="ODI2" s="0"/>
      <c r="ODJ2" s="0"/>
      <c r="ODK2" s="0"/>
      <c r="ODL2" s="0"/>
      <c r="ODM2" s="0"/>
      <c r="ODN2" s="0"/>
      <c r="ODO2" s="0"/>
      <c r="ODP2" s="0"/>
      <c r="ODQ2" s="0"/>
      <c r="ODR2" s="0"/>
      <c r="ODS2" s="0"/>
      <c r="ODT2" s="0"/>
      <c r="ODU2" s="0"/>
      <c r="ODV2" s="0"/>
      <c r="ODW2" s="0"/>
      <c r="ODX2" s="0"/>
      <c r="ODY2" s="0"/>
      <c r="ODZ2" s="0"/>
      <c r="OEA2" s="0"/>
      <c r="OEB2" s="0"/>
      <c r="OEC2" s="0"/>
      <c r="OED2" s="0"/>
      <c r="OEE2" s="0"/>
      <c r="OEF2" s="0"/>
      <c r="OEG2" s="0"/>
      <c r="OEH2" s="0"/>
      <c r="OEI2" s="0"/>
      <c r="OEJ2" s="0"/>
      <c r="OEK2" s="0"/>
      <c r="OEL2" s="0"/>
      <c r="OEM2" s="0"/>
      <c r="OEN2" s="0"/>
      <c r="OEO2" s="0"/>
      <c r="OEP2" s="0"/>
      <c r="OEQ2" s="0"/>
      <c r="OER2" s="0"/>
      <c r="OES2" s="0"/>
      <c r="OET2" s="0"/>
      <c r="OEU2" s="0"/>
      <c r="OEV2" s="0"/>
      <c r="OEW2" s="0"/>
      <c r="OEX2" s="0"/>
      <c r="OEY2" s="0"/>
      <c r="OEZ2" s="0"/>
      <c r="OFA2" s="0"/>
      <c r="OFB2" s="0"/>
      <c r="OFC2" s="0"/>
      <c r="OFD2" s="0"/>
      <c r="OFE2" s="0"/>
      <c r="OFF2" s="0"/>
      <c r="OFG2" s="0"/>
      <c r="OFH2" s="0"/>
      <c r="OFI2" s="0"/>
      <c r="OFJ2" s="0"/>
      <c r="OFK2" s="0"/>
      <c r="OFL2" s="0"/>
      <c r="OFM2" s="0"/>
      <c r="OFN2" s="0"/>
      <c r="OFO2" s="0"/>
      <c r="OFP2" s="0"/>
      <c r="OFQ2" s="0"/>
      <c r="OFR2" s="0"/>
      <c r="OFS2" s="0"/>
      <c r="OFT2" s="0"/>
      <c r="OFU2" s="0"/>
      <c r="OFV2" s="0"/>
      <c r="OFW2" s="0"/>
      <c r="OFX2" s="0"/>
      <c r="OFY2" s="0"/>
      <c r="OFZ2" s="0"/>
      <c r="OGA2" s="0"/>
      <c r="OGB2" s="0"/>
      <c r="OGC2" s="0"/>
      <c r="OGD2" s="0"/>
      <c r="OGE2" s="0"/>
      <c r="OGF2" s="0"/>
      <c r="OGG2" s="0"/>
      <c r="OGH2" s="0"/>
      <c r="OGI2" s="0"/>
      <c r="OGJ2" s="0"/>
      <c r="OGK2" s="0"/>
      <c r="OGL2" s="0"/>
      <c r="OGM2" s="0"/>
      <c r="OGN2" s="0"/>
      <c r="OGO2" s="0"/>
      <c r="OGP2" s="0"/>
      <c r="OGQ2" s="0"/>
      <c r="OGR2" s="0"/>
      <c r="OGS2" s="0"/>
      <c r="OGT2" s="0"/>
      <c r="OGU2" s="0"/>
      <c r="OGV2" s="0"/>
      <c r="OGW2" s="0"/>
      <c r="OGX2" s="0"/>
      <c r="OGY2" s="0"/>
      <c r="OGZ2" s="0"/>
      <c r="OHA2" s="0"/>
      <c r="OHB2" s="0"/>
      <c r="OHC2" s="0"/>
      <c r="OHD2" s="0"/>
      <c r="OHE2" s="0"/>
      <c r="OHF2" s="0"/>
      <c r="OHG2" s="0"/>
      <c r="OHH2" s="0"/>
      <c r="OHI2" s="0"/>
      <c r="OHJ2" s="0"/>
      <c r="OHK2" s="0"/>
      <c r="OHL2" s="0"/>
      <c r="OHM2" s="0"/>
      <c r="OHN2" s="0"/>
      <c r="OHO2" s="0"/>
      <c r="OHP2" s="0"/>
      <c r="OHQ2" s="0"/>
      <c r="OHR2" s="0"/>
      <c r="OHS2" s="0"/>
      <c r="OHT2" s="0"/>
      <c r="OHU2" s="0"/>
      <c r="OHV2" s="0"/>
      <c r="OHW2" s="0"/>
      <c r="OHX2" s="0"/>
      <c r="OHY2" s="0"/>
      <c r="OHZ2" s="0"/>
      <c r="OIA2" s="0"/>
      <c r="OIB2" s="0"/>
      <c r="OIC2" s="0"/>
      <c r="OID2" s="0"/>
      <c r="OIE2" s="0"/>
      <c r="OIF2" s="0"/>
      <c r="OIG2" s="0"/>
      <c r="OIH2" s="0"/>
      <c r="OII2" s="0"/>
      <c r="OIJ2" s="0"/>
      <c r="OIK2" s="0"/>
      <c r="OIL2" s="0"/>
      <c r="OIM2" s="0"/>
      <c r="OIN2" s="0"/>
      <c r="OIO2" s="0"/>
      <c r="OIP2" s="0"/>
      <c r="OIQ2" s="0"/>
      <c r="OIR2" s="0"/>
      <c r="OIS2" s="0"/>
      <c r="OIT2" s="0"/>
      <c r="OIU2" s="0"/>
      <c r="OIV2" s="0"/>
      <c r="OIW2" s="0"/>
      <c r="OIX2" s="0"/>
      <c r="OIY2" s="0"/>
      <c r="OIZ2" s="0"/>
      <c r="OJA2" s="0"/>
      <c r="OJB2" s="0"/>
      <c r="OJC2" s="0"/>
      <c r="OJD2" s="0"/>
      <c r="OJE2" s="0"/>
      <c r="OJF2" s="0"/>
      <c r="OJG2" s="0"/>
      <c r="OJH2" s="0"/>
      <c r="OJI2" s="0"/>
      <c r="OJJ2" s="0"/>
      <c r="OJK2" s="0"/>
      <c r="OJL2" s="0"/>
      <c r="OJM2" s="0"/>
      <c r="OJN2" s="0"/>
      <c r="OJO2" s="0"/>
      <c r="OJP2" s="0"/>
      <c r="OJQ2" s="0"/>
      <c r="OJR2" s="0"/>
      <c r="OJS2" s="0"/>
      <c r="OJT2" s="0"/>
      <c r="OJU2" s="0"/>
      <c r="OJV2" s="0"/>
      <c r="OJW2" s="0"/>
      <c r="OJX2" s="0"/>
      <c r="OJY2" s="0"/>
      <c r="OJZ2" s="0"/>
      <c r="OKA2" s="0"/>
      <c r="OKB2" s="0"/>
      <c r="OKC2" s="0"/>
      <c r="OKD2" s="0"/>
      <c r="OKE2" s="0"/>
      <c r="OKF2" s="0"/>
      <c r="OKG2" s="0"/>
      <c r="OKH2" s="0"/>
      <c r="OKI2" s="0"/>
      <c r="OKJ2" s="0"/>
      <c r="OKK2" s="0"/>
      <c r="OKL2" s="0"/>
      <c r="OKM2" s="0"/>
      <c r="OKN2" s="0"/>
      <c r="OKO2" s="0"/>
      <c r="OKP2" s="0"/>
      <c r="OKQ2" s="0"/>
      <c r="OKR2" s="0"/>
      <c r="OKS2" s="0"/>
      <c r="OKT2" s="0"/>
      <c r="OKU2" s="0"/>
      <c r="OKV2" s="0"/>
      <c r="OKW2" s="0"/>
      <c r="OKX2" s="0"/>
      <c r="OKY2" s="0"/>
      <c r="OKZ2" s="0"/>
      <c r="OLA2" s="0"/>
      <c r="OLB2" s="0"/>
      <c r="OLC2" s="0"/>
      <c r="OLD2" s="0"/>
      <c r="OLE2" s="0"/>
      <c r="OLF2" s="0"/>
      <c r="OLG2" s="0"/>
      <c r="OLH2" s="0"/>
      <c r="OLI2" s="0"/>
      <c r="OLJ2" s="0"/>
      <c r="OLK2" s="0"/>
      <c r="OLL2" s="0"/>
      <c r="OLM2" s="0"/>
      <c r="OLN2" s="0"/>
      <c r="OLO2" s="0"/>
      <c r="OLP2" s="0"/>
      <c r="OLQ2" s="0"/>
      <c r="OLR2" s="0"/>
      <c r="OLS2" s="0"/>
      <c r="OLT2" s="0"/>
      <c r="OLU2" s="0"/>
      <c r="OLV2" s="0"/>
      <c r="OLW2" s="0"/>
      <c r="OLX2" s="0"/>
      <c r="OLY2" s="0"/>
      <c r="OLZ2" s="0"/>
      <c r="OMA2" s="0"/>
      <c r="OMB2" s="0"/>
      <c r="OMC2" s="0"/>
      <c r="OMD2" s="0"/>
      <c r="OME2" s="0"/>
      <c r="OMF2" s="0"/>
      <c r="OMG2" s="0"/>
      <c r="OMH2" s="0"/>
      <c r="OMI2" s="0"/>
      <c r="OMJ2" s="0"/>
      <c r="OMK2" s="0"/>
      <c r="OML2" s="0"/>
      <c r="OMM2" s="0"/>
      <c r="OMN2" s="0"/>
      <c r="OMO2" s="0"/>
      <c r="OMP2" s="0"/>
      <c r="OMQ2" s="0"/>
      <c r="OMR2" s="0"/>
      <c r="OMS2" s="0"/>
      <c r="OMT2" s="0"/>
      <c r="OMU2" s="0"/>
      <c r="OMV2" s="0"/>
      <c r="OMW2" s="0"/>
      <c r="OMX2" s="0"/>
      <c r="OMY2" s="0"/>
      <c r="OMZ2" s="0"/>
      <c r="ONA2" s="0"/>
      <c r="ONB2" s="0"/>
      <c r="ONC2" s="0"/>
      <c r="OND2" s="0"/>
      <c r="ONE2" s="0"/>
      <c r="ONF2" s="0"/>
      <c r="ONG2" s="0"/>
      <c r="ONH2" s="0"/>
      <c r="ONI2" s="0"/>
      <c r="ONJ2" s="0"/>
      <c r="ONK2" s="0"/>
      <c r="ONL2" s="0"/>
      <c r="ONM2" s="0"/>
      <c r="ONN2" s="0"/>
      <c r="ONO2" s="0"/>
      <c r="ONP2" s="0"/>
      <c r="ONQ2" s="0"/>
      <c r="ONR2" s="0"/>
      <c r="ONS2" s="0"/>
      <c r="ONT2" s="0"/>
      <c r="ONU2" s="0"/>
      <c r="ONV2" s="0"/>
      <c r="ONW2" s="0"/>
      <c r="ONX2" s="0"/>
      <c r="ONY2" s="0"/>
      <c r="ONZ2" s="0"/>
      <c r="OOA2" s="0"/>
      <c r="OOB2" s="0"/>
      <c r="OOC2" s="0"/>
      <c r="OOD2" s="0"/>
      <c r="OOE2" s="0"/>
      <c r="OOF2" s="0"/>
      <c r="OOG2" s="0"/>
      <c r="OOH2" s="0"/>
      <c r="OOI2" s="0"/>
      <c r="OOJ2" s="0"/>
      <c r="OOK2" s="0"/>
      <c r="OOL2" s="0"/>
      <c r="OOM2" s="0"/>
      <c r="OON2" s="0"/>
      <c r="OOO2" s="0"/>
      <c r="OOP2" s="0"/>
      <c r="OOQ2" s="0"/>
      <c r="OOR2" s="0"/>
      <c r="OOS2" s="0"/>
      <c r="OOT2" s="0"/>
      <c r="OOU2" s="0"/>
      <c r="OOV2" s="0"/>
      <c r="OOW2" s="0"/>
      <c r="OOX2" s="0"/>
      <c r="OOY2" s="0"/>
      <c r="OOZ2" s="0"/>
      <c r="OPA2" s="0"/>
      <c r="OPB2" s="0"/>
      <c r="OPC2" s="0"/>
      <c r="OPD2" s="0"/>
      <c r="OPE2" s="0"/>
      <c r="OPF2" s="0"/>
      <c r="OPG2" s="0"/>
      <c r="OPH2" s="0"/>
      <c r="OPI2" s="0"/>
      <c r="OPJ2" s="0"/>
      <c r="OPK2" s="0"/>
      <c r="OPL2" s="0"/>
      <c r="OPM2" s="0"/>
      <c r="OPN2" s="0"/>
      <c r="OPO2" s="0"/>
      <c r="OPP2" s="0"/>
      <c r="OPQ2" s="0"/>
      <c r="OPR2" s="0"/>
      <c r="OPS2" s="0"/>
      <c r="OPT2" s="0"/>
      <c r="OPU2" s="0"/>
      <c r="OPV2" s="0"/>
      <c r="OPW2" s="0"/>
      <c r="OPX2" s="0"/>
      <c r="OPY2" s="0"/>
      <c r="OPZ2" s="0"/>
      <c r="OQA2" s="0"/>
      <c r="OQB2" s="0"/>
      <c r="OQC2" s="0"/>
      <c r="OQD2" s="0"/>
      <c r="OQE2" s="0"/>
      <c r="OQF2" s="0"/>
      <c r="OQG2" s="0"/>
      <c r="OQH2" s="0"/>
      <c r="OQI2" s="0"/>
      <c r="OQJ2" s="0"/>
      <c r="OQK2" s="0"/>
      <c r="OQL2" s="0"/>
      <c r="OQM2" s="0"/>
      <c r="OQN2" s="0"/>
      <c r="OQO2" s="0"/>
      <c r="OQP2" s="0"/>
      <c r="OQQ2" s="0"/>
      <c r="OQR2" s="0"/>
      <c r="OQS2" s="0"/>
      <c r="OQT2" s="0"/>
      <c r="OQU2" s="0"/>
      <c r="OQV2" s="0"/>
      <c r="OQW2" s="0"/>
      <c r="OQX2" s="0"/>
      <c r="OQY2" s="0"/>
      <c r="OQZ2" s="0"/>
      <c r="ORA2" s="0"/>
      <c r="ORB2" s="0"/>
      <c r="ORC2" s="0"/>
      <c r="ORD2" s="0"/>
      <c r="ORE2" s="0"/>
      <c r="ORF2" s="0"/>
      <c r="ORG2" s="0"/>
      <c r="ORH2" s="0"/>
      <c r="ORI2" s="0"/>
      <c r="ORJ2" s="0"/>
      <c r="ORK2" s="0"/>
      <c r="ORL2" s="0"/>
      <c r="ORM2" s="0"/>
      <c r="ORN2" s="0"/>
      <c r="ORO2" s="0"/>
      <c r="ORP2" s="0"/>
      <c r="ORQ2" s="0"/>
      <c r="ORR2" s="0"/>
      <c r="ORS2" s="0"/>
      <c r="ORT2" s="0"/>
      <c r="ORU2" s="0"/>
      <c r="ORV2" s="0"/>
      <c r="ORW2" s="0"/>
      <c r="ORX2" s="0"/>
      <c r="ORY2" s="0"/>
      <c r="ORZ2" s="0"/>
      <c r="OSA2" s="0"/>
      <c r="OSB2" s="0"/>
      <c r="OSC2" s="0"/>
      <c r="OSD2" s="0"/>
      <c r="OSE2" s="0"/>
      <c r="OSF2" s="0"/>
      <c r="OSG2" s="0"/>
      <c r="OSH2" s="0"/>
      <c r="OSI2" s="0"/>
      <c r="OSJ2" s="0"/>
      <c r="OSK2" s="0"/>
      <c r="OSL2" s="0"/>
      <c r="OSM2" s="0"/>
      <c r="OSN2" s="0"/>
      <c r="OSO2" s="0"/>
      <c r="OSP2" s="0"/>
      <c r="OSQ2" s="0"/>
      <c r="OSR2" s="0"/>
      <c r="OSS2" s="0"/>
      <c r="OST2" s="0"/>
      <c r="OSU2" s="0"/>
      <c r="OSV2" s="0"/>
      <c r="OSW2" s="0"/>
      <c r="OSX2" s="0"/>
      <c r="OSY2" s="0"/>
      <c r="OSZ2" s="0"/>
      <c r="OTA2" s="0"/>
      <c r="OTB2" s="0"/>
      <c r="OTC2" s="0"/>
      <c r="OTD2" s="0"/>
      <c r="OTE2" s="0"/>
      <c r="OTF2" s="0"/>
      <c r="OTG2" s="0"/>
      <c r="OTH2" s="0"/>
      <c r="OTI2" s="0"/>
      <c r="OTJ2" s="0"/>
      <c r="OTK2" s="0"/>
      <c r="OTL2" s="0"/>
      <c r="OTM2" s="0"/>
      <c r="OTN2" s="0"/>
      <c r="OTO2" s="0"/>
      <c r="OTP2" s="0"/>
      <c r="OTQ2" s="0"/>
      <c r="OTR2" s="0"/>
      <c r="OTS2" s="0"/>
      <c r="OTT2" s="0"/>
      <c r="OTU2" s="0"/>
      <c r="OTV2" s="0"/>
      <c r="OTW2" s="0"/>
      <c r="OTX2" s="0"/>
      <c r="OTY2" s="0"/>
      <c r="OTZ2" s="0"/>
      <c r="OUA2" s="0"/>
      <c r="OUB2" s="0"/>
      <c r="OUC2" s="0"/>
      <c r="OUD2" s="0"/>
      <c r="OUE2" s="0"/>
      <c r="OUF2" s="0"/>
      <c r="OUG2" s="0"/>
      <c r="OUH2" s="0"/>
      <c r="OUI2" s="0"/>
      <c r="OUJ2" s="0"/>
      <c r="OUK2" s="0"/>
      <c r="OUL2" s="0"/>
      <c r="OUM2" s="0"/>
      <c r="OUN2" s="0"/>
      <c r="OUO2" s="0"/>
      <c r="OUP2" s="0"/>
      <c r="OUQ2" s="0"/>
      <c r="OUR2" s="0"/>
      <c r="OUS2" s="0"/>
      <c r="OUT2" s="0"/>
      <c r="OUU2" s="0"/>
      <c r="OUV2" s="0"/>
      <c r="OUW2" s="0"/>
      <c r="OUX2" s="0"/>
      <c r="OUY2" s="0"/>
      <c r="OUZ2" s="0"/>
      <c r="OVA2" s="0"/>
      <c r="OVB2" s="0"/>
      <c r="OVC2" s="0"/>
      <c r="OVD2" s="0"/>
      <c r="OVE2" s="0"/>
      <c r="OVF2" s="0"/>
      <c r="OVG2" s="0"/>
      <c r="OVH2" s="0"/>
      <c r="OVI2" s="0"/>
      <c r="OVJ2" s="0"/>
      <c r="OVK2" s="0"/>
      <c r="OVL2" s="0"/>
      <c r="OVM2" s="0"/>
      <c r="OVN2" s="0"/>
      <c r="OVO2" s="0"/>
      <c r="OVP2" s="0"/>
      <c r="OVQ2" s="0"/>
      <c r="OVR2" s="0"/>
      <c r="OVS2" s="0"/>
      <c r="OVT2" s="0"/>
      <c r="OVU2" s="0"/>
      <c r="OVV2" s="0"/>
      <c r="OVW2" s="0"/>
      <c r="OVX2" s="0"/>
      <c r="OVY2" s="0"/>
      <c r="OVZ2" s="0"/>
      <c r="OWA2" s="0"/>
      <c r="OWB2" s="0"/>
      <c r="OWC2" s="0"/>
      <c r="OWD2" s="0"/>
      <c r="OWE2" s="0"/>
      <c r="OWF2" s="0"/>
      <c r="OWG2" s="0"/>
      <c r="OWH2" s="0"/>
      <c r="OWI2" s="0"/>
      <c r="OWJ2" s="0"/>
      <c r="OWK2" s="0"/>
      <c r="OWL2" s="0"/>
      <c r="OWM2" s="0"/>
      <c r="OWN2" s="0"/>
      <c r="OWO2" s="0"/>
      <c r="OWP2" s="0"/>
      <c r="OWQ2" s="0"/>
      <c r="OWR2" s="0"/>
      <c r="OWS2" s="0"/>
      <c r="OWT2" s="0"/>
      <c r="OWU2" s="0"/>
      <c r="OWV2" s="0"/>
      <c r="OWW2" s="0"/>
      <c r="OWX2" s="0"/>
      <c r="OWY2" s="0"/>
      <c r="OWZ2" s="0"/>
      <c r="OXA2" s="0"/>
      <c r="OXB2" s="0"/>
      <c r="OXC2" s="0"/>
      <c r="OXD2" s="0"/>
      <c r="OXE2" s="0"/>
      <c r="OXF2" s="0"/>
      <c r="OXG2" s="0"/>
      <c r="OXH2" s="0"/>
      <c r="OXI2" s="0"/>
      <c r="OXJ2" s="0"/>
      <c r="OXK2" s="0"/>
      <c r="OXL2" s="0"/>
      <c r="OXM2" s="0"/>
      <c r="OXN2" s="0"/>
      <c r="OXO2" s="0"/>
      <c r="OXP2" s="0"/>
      <c r="OXQ2" s="0"/>
      <c r="OXR2" s="0"/>
      <c r="OXS2" s="0"/>
      <c r="OXT2" s="0"/>
      <c r="OXU2" s="0"/>
      <c r="OXV2" s="0"/>
      <c r="OXW2" s="0"/>
      <c r="OXX2" s="0"/>
      <c r="OXY2" s="0"/>
      <c r="OXZ2" s="0"/>
      <c r="OYA2" s="0"/>
      <c r="OYB2" s="0"/>
      <c r="OYC2" s="0"/>
      <c r="OYD2" s="0"/>
      <c r="OYE2" s="0"/>
      <c r="OYF2" s="0"/>
      <c r="OYG2" s="0"/>
      <c r="OYH2" s="0"/>
      <c r="OYI2" s="0"/>
      <c r="OYJ2" s="0"/>
      <c r="OYK2" s="0"/>
      <c r="OYL2" s="0"/>
      <c r="OYM2" s="0"/>
      <c r="OYN2" s="0"/>
      <c r="OYO2" s="0"/>
      <c r="OYP2" s="0"/>
      <c r="OYQ2" s="0"/>
      <c r="OYR2" s="0"/>
      <c r="OYS2" s="0"/>
      <c r="OYT2" s="0"/>
      <c r="OYU2" s="0"/>
      <c r="OYV2" s="0"/>
      <c r="OYW2" s="0"/>
      <c r="OYX2" s="0"/>
      <c r="OYY2" s="0"/>
      <c r="OYZ2" s="0"/>
      <c r="OZA2" s="0"/>
      <c r="OZB2" s="0"/>
      <c r="OZC2" s="0"/>
      <c r="OZD2" s="0"/>
      <c r="OZE2" s="0"/>
      <c r="OZF2" s="0"/>
      <c r="OZG2" s="0"/>
      <c r="OZH2" s="0"/>
      <c r="OZI2" s="0"/>
      <c r="OZJ2" s="0"/>
      <c r="OZK2" s="0"/>
      <c r="OZL2" s="0"/>
      <c r="OZM2" s="0"/>
      <c r="OZN2" s="0"/>
      <c r="OZO2" s="0"/>
      <c r="OZP2" s="0"/>
      <c r="OZQ2" s="0"/>
      <c r="OZR2" s="0"/>
      <c r="OZS2" s="0"/>
      <c r="OZT2" s="0"/>
      <c r="OZU2" s="0"/>
      <c r="OZV2" s="0"/>
      <c r="OZW2" s="0"/>
      <c r="OZX2" s="0"/>
      <c r="OZY2" s="0"/>
      <c r="OZZ2" s="0"/>
      <c r="PAA2" s="0"/>
      <c r="PAB2" s="0"/>
      <c r="PAC2" s="0"/>
      <c r="PAD2" s="0"/>
      <c r="PAE2" s="0"/>
      <c r="PAF2" s="0"/>
      <c r="PAG2" s="0"/>
      <c r="PAH2" s="0"/>
      <c r="PAI2" s="0"/>
      <c r="PAJ2" s="0"/>
      <c r="PAK2" s="0"/>
      <c r="PAL2" s="0"/>
      <c r="PAM2" s="0"/>
      <c r="PAN2" s="0"/>
      <c r="PAO2" s="0"/>
      <c r="PAP2" s="0"/>
      <c r="PAQ2" s="0"/>
      <c r="PAR2" s="0"/>
      <c r="PAS2" s="0"/>
      <c r="PAT2" s="0"/>
      <c r="PAU2" s="0"/>
      <c r="PAV2" s="0"/>
      <c r="PAW2" s="0"/>
      <c r="PAX2" s="0"/>
      <c r="PAY2" s="0"/>
      <c r="PAZ2" s="0"/>
      <c r="PBA2" s="0"/>
      <c r="PBB2" s="0"/>
      <c r="PBC2" s="0"/>
      <c r="PBD2" s="0"/>
      <c r="PBE2" s="0"/>
      <c r="PBF2" s="0"/>
      <c r="PBG2" s="0"/>
      <c r="PBH2" s="0"/>
      <c r="PBI2" s="0"/>
      <c r="PBJ2" s="0"/>
      <c r="PBK2" s="0"/>
      <c r="PBL2" s="0"/>
      <c r="PBM2" s="0"/>
      <c r="PBN2" s="0"/>
      <c r="PBO2" s="0"/>
      <c r="PBP2" s="0"/>
      <c r="PBQ2" s="0"/>
      <c r="PBR2" s="0"/>
      <c r="PBS2" s="0"/>
      <c r="PBT2" s="0"/>
      <c r="PBU2" s="0"/>
      <c r="PBV2" s="0"/>
      <c r="PBW2" s="0"/>
      <c r="PBX2" s="0"/>
      <c r="PBY2" s="0"/>
      <c r="PBZ2" s="0"/>
      <c r="PCA2" s="0"/>
      <c r="PCB2" s="0"/>
      <c r="PCC2" s="0"/>
      <c r="PCD2" s="0"/>
      <c r="PCE2" s="0"/>
      <c r="PCF2" s="0"/>
      <c r="PCG2" s="0"/>
      <c r="PCH2" s="0"/>
      <c r="PCI2" s="0"/>
      <c r="PCJ2" s="0"/>
      <c r="PCK2" s="0"/>
      <c r="PCL2" s="0"/>
      <c r="PCM2" s="0"/>
      <c r="PCN2" s="0"/>
      <c r="PCO2" s="0"/>
      <c r="PCP2" s="0"/>
      <c r="PCQ2" s="0"/>
      <c r="PCR2" s="0"/>
      <c r="PCS2" s="0"/>
      <c r="PCT2" s="0"/>
      <c r="PCU2" s="0"/>
      <c r="PCV2" s="0"/>
      <c r="PCW2" s="0"/>
      <c r="PCX2" s="0"/>
      <c r="PCY2" s="0"/>
      <c r="PCZ2" s="0"/>
      <c r="PDA2" s="0"/>
      <c r="PDB2" s="0"/>
      <c r="PDC2" s="0"/>
      <c r="PDD2" s="0"/>
      <c r="PDE2" s="0"/>
      <c r="PDF2" s="0"/>
      <c r="PDG2" s="0"/>
      <c r="PDH2" s="0"/>
      <c r="PDI2" s="0"/>
      <c r="PDJ2" s="0"/>
      <c r="PDK2" s="0"/>
      <c r="PDL2" s="0"/>
      <c r="PDM2" s="0"/>
      <c r="PDN2" s="0"/>
      <c r="PDO2" s="0"/>
      <c r="PDP2" s="0"/>
      <c r="PDQ2" s="0"/>
      <c r="PDR2" s="0"/>
      <c r="PDS2" s="0"/>
      <c r="PDT2" s="0"/>
      <c r="PDU2" s="0"/>
      <c r="PDV2" s="0"/>
      <c r="PDW2" s="0"/>
      <c r="PDX2" s="0"/>
      <c r="PDY2" s="0"/>
      <c r="PDZ2" s="0"/>
      <c r="PEA2" s="0"/>
      <c r="PEB2" s="0"/>
      <c r="PEC2" s="0"/>
      <c r="PED2" s="0"/>
      <c r="PEE2" s="0"/>
      <c r="PEF2" s="0"/>
      <c r="PEG2" s="0"/>
      <c r="PEH2" s="0"/>
      <c r="PEI2" s="0"/>
      <c r="PEJ2" s="0"/>
      <c r="PEK2" s="0"/>
      <c r="PEL2" s="0"/>
      <c r="PEM2" s="0"/>
      <c r="PEN2" s="0"/>
      <c r="PEO2" s="0"/>
      <c r="PEP2" s="0"/>
      <c r="PEQ2" s="0"/>
      <c r="PER2" s="0"/>
      <c r="PES2" s="0"/>
      <c r="PET2" s="0"/>
      <c r="PEU2" s="0"/>
      <c r="PEV2" s="0"/>
      <c r="PEW2" s="0"/>
      <c r="PEX2" s="0"/>
      <c r="PEY2" s="0"/>
      <c r="PEZ2" s="0"/>
      <c r="PFA2" s="0"/>
      <c r="PFB2" s="0"/>
      <c r="PFC2" s="0"/>
      <c r="PFD2" s="0"/>
      <c r="PFE2" s="0"/>
      <c r="PFF2" s="0"/>
      <c r="PFG2" s="0"/>
      <c r="PFH2" s="0"/>
      <c r="PFI2" s="0"/>
      <c r="PFJ2" s="0"/>
      <c r="PFK2" s="0"/>
      <c r="PFL2" s="0"/>
      <c r="PFM2" s="0"/>
      <c r="PFN2" s="0"/>
      <c r="PFO2" s="0"/>
      <c r="PFP2" s="0"/>
      <c r="PFQ2" s="0"/>
      <c r="PFR2" s="0"/>
      <c r="PFS2" s="0"/>
      <c r="PFT2" s="0"/>
      <c r="PFU2" s="0"/>
      <c r="PFV2" s="0"/>
      <c r="PFW2" s="0"/>
      <c r="PFX2" s="0"/>
      <c r="PFY2" s="0"/>
      <c r="PFZ2" s="0"/>
      <c r="PGA2" s="0"/>
      <c r="PGB2" s="0"/>
      <c r="PGC2" s="0"/>
      <c r="PGD2" s="0"/>
      <c r="PGE2" s="0"/>
      <c r="PGF2" s="0"/>
      <c r="PGG2" s="0"/>
      <c r="PGH2" s="0"/>
      <c r="PGI2" s="0"/>
      <c r="PGJ2" s="0"/>
      <c r="PGK2" s="0"/>
      <c r="PGL2" s="0"/>
      <c r="PGM2" s="0"/>
      <c r="PGN2" s="0"/>
      <c r="PGO2" s="0"/>
      <c r="PGP2" s="0"/>
      <c r="PGQ2" s="0"/>
      <c r="PGR2" s="0"/>
      <c r="PGS2" s="0"/>
      <c r="PGT2" s="0"/>
      <c r="PGU2" s="0"/>
      <c r="PGV2" s="0"/>
      <c r="PGW2" s="0"/>
      <c r="PGX2" s="0"/>
      <c r="PGY2" s="0"/>
      <c r="PGZ2" s="0"/>
      <c r="PHA2" s="0"/>
      <c r="PHB2" s="0"/>
      <c r="PHC2" s="0"/>
      <c r="PHD2" s="0"/>
      <c r="PHE2" s="0"/>
      <c r="PHF2" s="0"/>
      <c r="PHG2" s="0"/>
      <c r="PHH2" s="0"/>
      <c r="PHI2" s="0"/>
      <c r="PHJ2" s="0"/>
      <c r="PHK2" s="0"/>
      <c r="PHL2" s="0"/>
      <c r="PHM2" s="0"/>
      <c r="PHN2" s="0"/>
      <c r="PHO2" s="0"/>
      <c r="PHP2" s="0"/>
      <c r="PHQ2" s="0"/>
      <c r="PHR2" s="0"/>
      <c r="PHS2" s="0"/>
      <c r="PHT2" s="0"/>
      <c r="PHU2" s="0"/>
      <c r="PHV2" s="0"/>
      <c r="PHW2" s="0"/>
      <c r="PHX2" s="0"/>
      <c r="PHY2" s="0"/>
      <c r="PHZ2" s="0"/>
      <c r="PIA2" s="0"/>
      <c r="PIB2" s="0"/>
      <c r="PIC2" s="0"/>
      <c r="PID2" s="0"/>
      <c r="PIE2" s="0"/>
      <c r="PIF2" s="0"/>
      <c r="PIG2" s="0"/>
      <c r="PIH2" s="0"/>
      <c r="PII2" s="0"/>
      <c r="PIJ2" s="0"/>
      <c r="PIK2" s="0"/>
      <c r="PIL2" s="0"/>
      <c r="PIM2" s="0"/>
      <c r="PIN2" s="0"/>
      <c r="PIO2" s="0"/>
      <c r="PIP2" s="0"/>
      <c r="PIQ2" s="0"/>
      <c r="PIR2" s="0"/>
      <c r="PIS2" s="0"/>
      <c r="PIT2" s="0"/>
      <c r="PIU2" s="0"/>
      <c r="PIV2" s="0"/>
      <c r="PIW2" s="0"/>
      <c r="PIX2" s="0"/>
      <c r="PIY2" s="0"/>
      <c r="PIZ2" s="0"/>
      <c r="PJA2" s="0"/>
      <c r="PJB2" s="0"/>
      <c r="PJC2" s="0"/>
      <c r="PJD2" s="0"/>
      <c r="PJE2" s="0"/>
      <c r="PJF2" s="0"/>
      <c r="PJG2" s="0"/>
      <c r="PJH2" s="0"/>
      <c r="PJI2" s="0"/>
      <c r="PJJ2" s="0"/>
      <c r="PJK2" s="0"/>
      <c r="PJL2" s="0"/>
      <c r="PJM2" s="0"/>
      <c r="PJN2" s="0"/>
      <c r="PJO2" s="0"/>
      <c r="PJP2" s="0"/>
      <c r="PJQ2" s="0"/>
      <c r="PJR2" s="0"/>
      <c r="PJS2" s="0"/>
      <c r="PJT2" s="0"/>
      <c r="PJU2" s="0"/>
      <c r="PJV2" s="0"/>
      <c r="PJW2" s="0"/>
      <c r="PJX2" s="0"/>
      <c r="PJY2" s="0"/>
      <c r="PJZ2" s="0"/>
      <c r="PKA2" s="0"/>
      <c r="PKB2" s="0"/>
      <c r="PKC2" s="0"/>
      <c r="PKD2" s="0"/>
      <c r="PKE2" s="0"/>
      <c r="PKF2" s="0"/>
      <c r="PKG2" s="0"/>
      <c r="PKH2" s="0"/>
      <c r="PKI2" s="0"/>
      <c r="PKJ2" s="0"/>
      <c r="PKK2" s="0"/>
      <c r="PKL2" s="0"/>
      <c r="PKM2" s="0"/>
      <c r="PKN2" s="0"/>
      <c r="PKO2" s="0"/>
      <c r="PKP2" s="0"/>
      <c r="PKQ2" s="0"/>
      <c r="PKR2" s="0"/>
      <c r="PKS2" s="0"/>
      <c r="PKT2" s="0"/>
      <c r="PKU2" s="0"/>
      <c r="PKV2" s="0"/>
      <c r="PKW2" s="0"/>
      <c r="PKX2" s="0"/>
      <c r="PKY2" s="0"/>
      <c r="PKZ2" s="0"/>
      <c r="PLA2" s="0"/>
      <c r="PLB2" s="0"/>
      <c r="PLC2" s="0"/>
      <c r="PLD2" s="0"/>
      <c r="PLE2" s="0"/>
      <c r="PLF2" s="0"/>
      <c r="PLG2" s="0"/>
      <c r="PLH2" s="0"/>
      <c r="PLI2" s="0"/>
      <c r="PLJ2" s="0"/>
      <c r="PLK2" s="0"/>
      <c r="PLL2" s="0"/>
      <c r="PLM2" s="0"/>
      <c r="PLN2" s="0"/>
      <c r="PLO2" s="0"/>
      <c r="PLP2" s="0"/>
      <c r="PLQ2" s="0"/>
      <c r="PLR2" s="0"/>
      <c r="PLS2" s="0"/>
      <c r="PLT2" s="0"/>
      <c r="PLU2" s="0"/>
      <c r="PLV2" s="0"/>
      <c r="PLW2" s="0"/>
      <c r="PLX2" s="0"/>
      <c r="PLY2" s="0"/>
      <c r="PLZ2" s="0"/>
      <c r="PMA2" s="0"/>
      <c r="PMB2" s="0"/>
      <c r="PMC2" s="0"/>
      <c r="PMD2" s="0"/>
      <c r="PME2" s="0"/>
      <c r="PMF2" s="0"/>
      <c r="PMG2" s="0"/>
      <c r="PMH2" s="0"/>
      <c r="PMI2" s="0"/>
      <c r="PMJ2" s="0"/>
      <c r="PMK2" s="0"/>
      <c r="PML2" s="0"/>
      <c r="PMM2" s="0"/>
      <c r="PMN2" s="0"/>
      <c r="PMO2" s="0"/>
      <c r="PMP2" s="0"/>
      <c r="PMQ2" s="0"/>
      <c r="PMR2" s="0"/>
      <c r="PMS2" s="0"/>
      <c r="PMT2" s="0"/>
      <c r="PMU2" s="0"/>
      <c r="PMV2" s="0"/>
      <c r="PMW2" s="0"/>
      <c r="PMX2" s="0"/>
      <c r="PMY2" s="0"/>
      <c r="PMZ2" s="0"/>
      <c r="PNA2" s="0"/>
      <c r="PNB2" s="0"/>
      <c r="PNC2" s="0"/>
      <c r="PND2" s="0"/>
      <c r="PNE2" s="0"/>
      <c r="PNF2" s="0"/>
      <c r="PNG2" s="0"/>
      <c r="PNH2" s="0"/>
      <c r="PNI2" s="0"/>
      <c r="PNJ2" s="0"/>
      <c r="PNK2" s="0"/>
      <c r="PNL2" s="0"/>
      <c r="PNM2" s="0"/>
      <c r="PNN2" s="0"/>
      <c r="PNO2" s="0"/>
      <c r="PNP2" s="0"/>
      <c r="PNQ2" s="0"/>
      <c r="PNR2" s="0"/>
      <c r="PNS2" s="0"/>
      <c r="PNT2" s="0"/>
      <c r="PNU2" s="0"/>
      <c r="PNV2" s="0"/>
      <c r="PNW2" s="0"/>
      <c r="PNX2" s="0"/>
      <c r="PNY2" s="0"/>
      <c r="PNZ2" s="0"/>
      <c r="POA2" s="0"/>
      <c r="POB2" s="0"/>
      <c r="POC2" s="0"/>
      <c r="POD2" s="0"/>
      <c r="POE2" s="0"/>
      <c r="POF2" s="0"/>
      <c r="POG2" s="0"/>
      <c r="POH2" s="0"/>
      <c r="POI2" s="0"/>
      <c r="POJ2" s="0"/>
      <c r="POK2" s="0"/>
      <c r="POL2" s="0"/>
      <c r="POM2" s="0"/>
      <c r="PON2" s="0"/>
      <c r="POO2" s="0"/>
      <c r="POP2" s="0"/>
      <c r="POQ2" s="0"/>
      <c r="POR2" s="0"/>
      <c r="POS2" s="0"/>
      <c r="POT2" s="0"/>
      <c r="POU2" s="0"/>
      <c r="POV2" s="0"/>
      <c r="POW2" s="0"/>
      <c r="POX2" s="0"/>
      <c r="POY2" s="0"/>
      <c r="POZ2" s="0"/>
      <c r="PPA2" s="0"/>
      <c r="PPB2" s="0"/>
      <c r="PPC2" s="0"/>
      <c r="PPD2" s="0"/>
      <c r="PPE2" s="0"/>
      <c r="PPF2" s="0"/>
      <c r="PPG2" s="0"/>
      <c r="PPH2" s="0"/>
      <c r="PPI2" s="0"/>
      <c r="PPJ2" s="0"/>
      <c r="PPK2" s="0"/>
      <c r="PPL2" s="0"/>
      <c r="PPM2" s="0"/>
      <c r="PPN2" s="0"/>
      <c r="PPO2" s="0"/>
      <c r="PPP2" s="0"/>
      <c r="PPQ2" s="0"/>
      <c r="PPR2" s="0"/>
      <c r="PPS2" s="0"/>
      <c r="PPT2" s="0"/>
      <c r="PPU2" s="0"/>
      <c r="PPV2" s="0"/>
      <c r="PPW2" s="0"/>
      <c r="PPX2" s="0"/>
      <c r="PPY2" s="0"/>
      <c r="PPZ2" s="0"/>
      <c r="PQA2" s="0"/>
      <c r="PQB2" s="0"/>
      <c r="PQC2" s="0"/>
      <c r="PQD2" s="0"/>
      <c r="PQE2" s="0"/>
      <c r="PQF2" s="0"/>
      <c r="PQG2" s="0"/>
      <c r="PQH2" s="0"/>
      <c r="PQI2" s="0"/>
      <c r="PQJ2" s="0"/>
      <c r="PQK2" s="0"/>
      <c r="PQL2" s="0"/>
      <c r="PQM2" s="0"/>
      <c r="PQN2" s="0"/>
      <c r="PQO2" s="0"/>
      <c r="PQP2" s="0"/>
      <c r="PQQ2" s="0"/>
      <c r="PQR2" s="0"/>
      <c r="PQS2" s="0"/>
      <c r="PQT2" s="0"/>
      <c r="PQU2" s="0"/>
      <c r="PQV2" s="0"/>
      <c r="PQW2" s="0"/>
      <c r="PQX2" s="0"/>
      <c r="PQY2" s="0"/>
      <c r="PQZ2" s="0"/>
      <c r="PRA2" s="0"/>
      <c r="PRB2" s="0"/>
      <c r="PRC2" s="0"/>
      <c r="PRD2" s="0"/>
      <c r="PRE2" s="0"/>
      <c r="PRF2" s="0"/>
      <c r="PRG2" s="0"/>
      <c r="PRH2" s="0"/>
      <c r="PRI2" s="0"/>
      <c r="PRJ2" s="0"/>
      <c r="PRK2" s="0"/>
      <c r="PRL2" s="0"/>
      <c r="PRM2" s="0"/>
      <c r="PRN2" s="0"/>
      <c r="PRO2" s="0"/>
      <c r="PRP2" s="0"/>
      <c r="PRQ2" s="0"/>
      <c r="PRR2" s="0"/>
      <c r="PRS2" s="0"/>
      <c r="PRT2" s="0"/>
      <c r="PRU2" s="0"/>
      <c r="PRV2" s="0"/>
      <c r="PRW2" s="0"/>
      <c r="PRX2" s="0"/>
      <c r="PRY2" s="0"/>
      <c r="PRZ2" s="0"/>
      <c r="PSA2" s="0"/>
      <c r="PSB2" s="0"/>
      <c r="PSC2" s="0"/>
      <c r="PSD2" s="0"/>
      <c r="PSE2" s="0"/>
      <c r="PSF2" s="0"/>
      <c r="PSG2" s="0"/>
      <c r="PSH2" s="0"/>
      <c r="PSI2" s="0"/>
      <c r="PSJ2" s="0"/>
      <c r="PSK2" s="0"/>
      <c r="PSL2" s="0"/>
      <c r="PSM2" s="0"/>
      <c r="PSN2" s="0"/>
      <c r="PSO2" s="0"/>
      <c r="PSP2" s="0"/>
      <c r="PSQ2" s="0"/>
      <c r="PSR2" s="0"/>
      <c r="PSS2" s="0"/>
      <c r="PST2" s="0"/>
      <c r="PSU2" s="0"/>
      <c r="PSV2" s="0"/>
      <c r="PSW2" s="0"/>
      <c r="PSX2" s="0"/>
      <c r="PSY2" s="0"/>
      <c r="PSZ2" s="0"/>
      <c r="PTA2" s="0"/>
      <c r="PTB2" s="0"/>
      <c r="PTC2" s="0"/>
      <c r="PTD2" s="0"/>
      <c r="PTE2" s="0"/>
      <c r="PTF2" s="0"/>
      <c r="PTG2" s="0"/>
      <c r="PTH2" s="0"/>
      <c r="PTI2" s="0"/>
      <c r="PTJ2" s="0"/>
      <c r="PTK2" s="0"/>
      <c r="PTL2" s="0"/>
      <c r="PTM2" s="0"/>
      <c r="PTN2" s="0"/>
      <c r="PTO2" s="0"/>
      <c r="PTP2" s="0"/>
      <c r="PTQ2" s="0"/>
      <c r="PTR2" s="0"/>
      <c r="PTS2" s="0"/>
      <c r="PTT2" s="0"/>
      <c r="PTU2" s="0"/>
      <c r="PTV2" s="0"/>
      <c r="PTW2" s="0"/>
      <c r="PTX2" s="0"/>
      <c r="PTY2" s="0"/>
      <c r="PTZ2" s="0"/>
      <c r="PUA2" s="0"/>
      <c r="PUB2" s="0"/>
      <c r="PUC2" s="0"/>
      <c r="PUD2" s="0"/>
      <c r="PUE2" s="0"/>
      <c r="PUF2" s="0"/>
      <c r="PUG2" s="0"/>
      <c r="PUH2" s="0"/>
      <c r="PUI2" s="0"/>
      <c r="PUJ2" s="0"/>
      <c r="PUK2" s="0"/>
      <c r="PUL2" s="0"/>
      <c r="PUM2" s="0"/>
      <c r="PUN2" s="0"/>
      <c r="PUO2" s="0"/>
      <c r="PUP2" s="0"/>
      <c r="PUQ2" s="0"/>
      <c r="PUR2" s="0"/>
      <c r="PUS2" s="0"/>
      <c r="PUT2" s="0"/>
      <c r="PUU2" s="0"/>
      <c r="PUV2" s="0"/>
      <c r="PUW2" s="0"/>
      <c r="PUX2" s="0"/>
      <c r="PUY2" s="0"/>
      <c r="PUZ2" s="0"/>
      <c r="PVA2" s="0"/>
      <c r="PVB2" s="0"/>
      <c r="PVC2" s="0"/>
      <c r="PVD2" s="0"/>
      <c r="PVE2" s="0"/>
      <c r="PVF2" s="0"/>
      <c r="PVG2" s="0"/>
      <c r="PVH2" s="0"/>
      <c r="PVI2" s="0"/>
      <c r="PVJ2" s="0"/>
      <c r="PVK2" s="0"/>
      <c r="PVL2" s="0"/>
      <c r="PVM2" s="0"/>
      <c r="PVN2" s="0"/>
      <c r="PVO2" s="0"/>
      <c r="PVP2" s="0"/>
      <c r="PVQ2" s="0"/>
      <c r="PVR2" s="0"/>
      <c r="PVS2" s="0"/>
      <c r="PVT2" s="0"/>
      <c r="PVU2" s="0"/>
      <c r="PVV2" s="0"/>
      <c r="PVW2" s="0"/>
      <c r="PVX2" s="0"/>
      <c r="PVY2" s="0"/>
      <c r="PVZ2" s="0"/>
      <c r="PWA2" s="0"/>
      <c r="PWB2" s="0"/>
      <c r="PWC2" s="0"/>
      <c r="PWD2" s="0"/>
      <c r="PWE2" s="0"/>
      <c r="PWF2" s="0"/>
      <c r="PWG2" s="0"/>
      <c r="PWH2" s="0"/>
      <c r="PWI2" s="0"/>
      <c r="PWJ2" s="0"/>
      <c r="PWK2" s="0"/>
      <c r="PWL2" s="0"/>
      <c r="PWM2" s="0"/>
      <c r="PWN2" s="0"/>
      <c r="PWO2" s="0"/>
      <c r="PWP2" s="0"/>
      <c r="PWQ2" s="0"/>
      <c r="PWR2" s="0"/>
      <c r="PWS2" s="0"/>
      <c r="PWT2" s="0"/>
      <c r="PWU2" s="0"/>
      <c r="PWV2" s="0"/>
      <c r="PWW2" s="0"/>
      <c r="PWX2" s="0"/>
      <c r="PWY2" s="0"/>
      <c r="PWZ2" s="0"/>
      <c r="PXA2" s="0"/>
      <c r="PXB2" s="0"/>
      <c r="PXC2" s="0"/>
      <c r="PXD2" s="0"/>
      <c r="PXE2" s="0"/>
      <c r="PXF2" s="0"/>
      <c r="PXG2" s="0"/>
      <c r="PXH2" s="0"/>
      <c r="PXI2" s="0"/>
      <c r="PXJ2" s="0"/>
      <c r="PXK2" s="0"/>
      <c r="PXL2" s="0"/>
      <c r="PXM2" s="0"/>
      <c r="PXN2" s="0"/>
      <c r="PXO2" s="0"/>
      <c r="PXP2" s="0"/>
      <c r="PXQ2" s="0"/>
      <c r="PXR2" s="0"/>
      <c r="PXS2" s="0"/>
      <c r="PXT2" s="0"/>
      <c r="PXU2" s="0"/>
      <c r="PXV2" s="0"/>
      <c r="PXW2" s="0"/>
      <c r="PXX2" s="0"/>
      <c r="PXY2" s="0"/>
      <c r="PXZ2" s="0"/>
      <c r="PYA2" s="0"/>
      <c r="PYB2" s="0"/>
      <c r="PYC2" s="0"/>
      <c r="PYD2" s="0"/>
      <c r="PYE2" s="0"/>
      <c r="PYF2" s="0"/>
      <c r="PYG2" s="0"/>
      <c r="PYH2" s="0"/>
      <c r="PYI2" s="0"/>
      <c r="PYJ2" s="0"/>
      <c r="PYK2" s="0"/>
      <c r="PYL2" s="0"/>
      <c r="PYM2" s="0"/>
      <c r="PYN2" s="0"/>
      <c r="PYO2" s="0"/>
      <c r="PYP2" s="0"/>
      <c r="PYQ2" s="0"/>
      <c r="PYR2" s="0"/>
      <c r="PYS2" s="0"/>
      <c r="PYT2" s="0"/>
      <c r="PYU2" s="0"/>
      <c r="PYV2" s="0"/>
      <c r="PYW2" s="0"/>
      <c r="PYX2" s="0"/>
      <c r="PYY2" s="0"/>
      <c r="PYZ2" s="0"/>
      <c r="PZA2" s="0"/>
      <c r="PZB2" s="0"/>
      <c r="PZC2" s="0"/>
      <c r="PZD2" s="0"/>
      <c r="PZE2" s="0"/>
      <c r="PZF2" s="0"/>
      <c r="PZG2" s="0"/>
      <c r="PZH2" s="0"/>
      <c r="PZI2" s="0"/>
      <c r="PZJ2" s="0"/>
      <c r="PZK2" s="0"/>
      <c r="PZL2" s="0"/>
      <c r="PZM2" s="0"/>
      <c r="PZN2" s="0"/>
      <c r="PZO2" s="0"/>
      <c r="PZP2" s="0"/>
      <c r="PZQ2" s="0"/>
      <c r="PZR2" s="0"/>
      <c r="PZS2" s="0"/>
      <c r="PZT2" s="0"/>
      <c r="PZU2" s="0"/>
      <c r="PZV2" s="0"/>
      <c r="PZW2" s="0"/>
      <c r="PZX2" s="0"/>
      <c r="PZY2" s="0"/>
      <c r="PZZ2" s="0"/>
      <c r="QAA2" s="0"/>
      <c r="QAB2" s="0"/>
      <c r="QAC2" s="0"/>
      <c r="QAD2" s="0"/>
      <c r="QAE2" s="0"/>
      <c r="QAF2" s="0"/>
      <c r="QAG2" s="0"/>
      <c r="QAH2" s="0"/>
      <c r="QAI2" s="0"/>
      <c r="QAJ2" s="0"/>
      <c r="QAK2" s="0"/>
      <c r="QAL2" s="0"/>
      <c r="QAM2" s="0"/>
      <c r="QAN2" s="0"/>
      <c r="QAO2" s="0"/>
      <c r="QAP2" s="0"/>
      <c r="QAQ2" s="0"/>
      <c r="QAR2" s="0"/>
      <c r="QAS2" s="0"/>
      <c r="QAT2" s="0"/>
      <c r="QAU2" s="0"/>
      <c r="QAV2" s="0"/>
      <c r="QAW2" s="0"/>
      <c r="QAX2" s="0"/>
      <c r="QAY2" s="0"/>
      <c r="QAZ2" s="0"/>
      <c r="QBA2" s="0"/>
      <c r="QBB2" s="0"/>
      <c r="QBC2" s="0"/>
      <c r="QBD2" s="0"/>
      <c r="QBE2" s="0"/>
      <c r="QBF2" s="0"/>
      <c r="QBG2" s="0"/>
      <c r="QBH2" s="0"/>
      <c r="QBI2" s="0"/>
      <c r="QBJ2" s="0"/>
      <c r="QBK2" s="0"/>
      <c r="QBL2" s="0"/>
      <c r="QBM2" s="0"/>
      <c r="QBN2" s="0"/>
      <c r="QBO2" s="0"/>
      <c r="QBP2" s="0"/>
      <c r="QBQ2" s="0"/>
      <c r="QBR2" s="0"/>
      <c r="QBS2" s="0"/>
      <c r="QBT2" s="0"/>
      <c r="QBU2" s="0"/>
      <c r="QBV2" s="0"/>
      <c r="QBW2" s="0"/>
      <c r="QBX2" s="0"/>
      <c r="QBY2" s="0"/>
      <c r="QBZ2" s="0"/>
      <c r="QCA2" s="0"/>
      <c r="QCB2" s="0"/>
      <c r="QCC2" s="0"/>
      <c r="QCD2" s="0"/>
      <c r="QCE2" s="0"/>
      <c r="QCF2" s="0"/>
      <c r="QCG2" s="0"/>
      <c r="QCH2" s="0"/>
      <c r="QCI2" s="0"/>
      <c r="QCJ2" s="0"/>
      <c r="QCK2" s="0"/>
      <c r="QCL2" s="0"/>
      <c r="QCM2" s="0"/>
      <c r="QCN2" s="0"/>
      <c r="QCO2" s="0"/>
      <c r="QCP2" s="0"/>
      <c r="QCQ2" s="0"/>
      <c r="QCR2" s="0"/>
      <c r="QCS2" s="0"/>
      <c r="QCT2" s="0"/>
      <c r="QCU2" s="0"/>
      <c r="QCV2" s="0"/>
      <c r="QCW2" s="0"/>
      <c r="QCX2" s="0"/>
      <c r="QCY2" s="0"/>
      <c r="QCZ2" s="0"/>
      <c r="QDA2" s="0"/>
      <c r="QDB2" s="0"/>
      <c r="QDC2" s="0"/>
      <c r="QDD2" s="0"/>
      <c r="QDE2" s="0"/>
      <c r="QDF2" s="0"/>
      <c r="QDG2" s="0"/>
      <c r="QDH2" s="0"/>
      <c r="QDI2" s="0"/>
      <c r="QDJ2" s="0"/>
      <c r="QDK2" s="0"/>
      <c r="QDL2" s="0"/>
      <c r="QDM2" s="0"/>
      <c r="QDN2" s="0"/>
      <c r="QDO2" s="0"/>
      <c r="QDP2" s="0"/>
      <c r="QDQ2" s="0"/>
      <c r="QDR2" s="0"/>
      <c r="QDS2" s="0"/>
      <c r="QDT2" s="0"/>
      <c r="QDU2" s="0"/>
      <c r="QDV2" s="0"/>
      <c r="QDW2" s="0"/>
      <c r="QDX2" s="0"/>
      <c r="QDY2" s="0"/>
      <c r="QDZ2" s="0"/>
      <c r="QEA2" s="0"/>
      <c r="QEB2" s="0"/>
      <c r="QEC2" s="0"/>
      <c r="QED2" s="0"/>
      <c r="QEE2" s="0"/>
      <c r="QEF2" s="0"/>
      <c r="QEG2" s="0"/>
      <c r="QEH2" s="0"/>
      <c r="QEI2" s="0"/>
      <c r="QEJ2" s="0"/>
      <c r="QEK2" s="0"/>
      <c r="QEL2" s="0"/>
      <c r="QEM2" s="0"/>
      <c r="QEN2" s="0"/>
      <c r="QEO2" s="0"/>
      <c r="QEP2" s="0"/>
      <c r="QEQ2" s="0"/>
      <c r="QER2" s="0"/>
      <c r="QES2" s="0"/>
      <c r="QET2" s="0"/>
      <c r="QEU2" s="0"/>
      <c r="QEV2" s="0"/>
      <c r="QEW2" s="0"/>
      <c r="QEX2" s="0"/>
      <c r="QEY2" s="0"/>
      <c r="QEZ2" s="0"/>
      <c r="QFA2" s="0"/>
      <c r="QFB2" s="0"/>
      <c r="QFC2" s="0"/>
      <c r="QFD2" s="0"/>
      <c r="QFE2" s="0"/>
      <c r="QFF2" s="0"/>
      <c r="QFG2" s="0"/>
      <c r="QFH2" s="0"/>
      <c r="QFI2" s="0"/>
      <c r="QFJ2" s="0"/>
      <c r="QFK2" s="0"/>
      <c r="QFL2" s="0"/>
      <c r="QFM2" s="0"/>
      <c r="QFN2" s="0"/>
      <c r="QFO2" s="0"/>
      <c r="QFP2" s="0"/>
      <c r="QFQ2" s="0"/>
      <c r="QFR2" s="0"/>
      <c r="QFS2" s="0"/>
      <c r="QFT2" s="0"/>
      <c r="QFU2" s="0"/>
      <c r="QFV2" s="0"/>
      <c r="QFW2" s="0"/>
      <c r="QFX2" s="0"/>
      <c r="QFY2" s="0"/>
      <c r="QFZ2" s="0"/>
      <c r="QGA2" s="0"/>
      <c r="QGB2" s="0"/>
      <c r="QGC2" s="0"/>
      <c r="QGD2" s="0"/>
      <c r="QGE2" s="0"/>
      <c r="QGF2" s="0"/>
      <c r="QGG2" s="0"/>
      <c r="QGH2" s="0"/>
      <c r="QGI2" s="0"/>
      <c r="QGJ2" s="0"/>
      <c r="QGK2" s="0"/>
      <c r="QGL2" s="0"/>
      <c r="QGM2" s="0"/>
      <c r="QGN2" s="0"/>
      <c r="QGO2" s="0"/>
      <c r="QGP2" s="0"/>
      <c r="QGQ2" s="0"/>
      <c r="QGR2" s="0"/>
      <c r="QGS2" s="0"/>
      <c r="QGT2" s="0"/>
      <c r="QGU2" s="0"/>
      <c r="QGV2" s="0"/>
      <c r="QGW2" s="0"/>
      <c r="QGX2" s="0"/>
      <c r="QGY2" s="0"/>
      <c r="QGZ2" s="0"/>
      <c r="QHA2" s="0"/>
      <c r="QHB2" s="0"/>
      <c r="QHC2" s="0"/>
      <c r="QHD2" s="0"/>
      <c r="QHE2" s="0"/>
      <c r="QHF2" s="0"/>
      <c r="QHG2" s="0"/>
      <c r="QHH2" s="0"/>
      <c r="QHI2" s="0"/>
      <c r="QHJ2" s="0"/>
      <c r="QHK2" s="0"/>
      <c r="QHL2" s="0"/>
      <c r="QHM2" s="0"/>
      <c r="QHN2" s="0"/>
      <c r="QHO2" s="0"/>
      <c r="QHP2" s="0"/>
      <c r="QHQ2" s="0"/>
      <c r="QHR2" s="0"/>
      <c r="QHS2" s="0"/>
      <c r="QHT2" s="0"/>
      <c r="QHU2" s="0"/>
      <c r="QHV2" s="0"/>
      <c r="QHW2" s="0"/>
      <c r="QHX2" s="0"/>
      <c r="QHY2" s="0"/>
      <c r="QHZ2" s="0"/>
      <c r="QIA2" s="0"/>
      <c r="QIB2" s="0"/>
      <c r="QIC2" s="0"/>
      <c r="QID2" s="0"/>
      <c r="QIE2" s="0"/>
      <c r="QIF2" s="0"/>
      <c r="QIG2" s="0"/>
      <c r="QIH2" s="0"/>
      <c r="QII2" s="0"/>
      <c r="QIJ2" s="0"/>
      <c r="QIK2" s="0"/>
      <c r="QIL2" s="0"/>
      <c r="QIM2" s="0"/>
      <c r="QIN2" s="0"/>
      <c r="QIO2" s="0"/>
      <c r="QIP2" s="0"/>
      <c r="QIQ2" s="0"/>
      <c r="QIR2" s="0"/>
      <c r="QIS2" s="0"/>
      <c r="QIT2" s="0"/>
      <c r="QIU2" s="0"/>
      <c r="QIV2" s="0"/>
      <c r="QIW2" s="0"/>
      <c r="QIX2" s="0"/>
      <c r="QIY2" s="0"/>
      <c r="QIZ2" s="0"/>
      <c r="QJA2" s="0"/>
      <c r="QJB2" s="0"/>
      <c r="QJC2" s="0"/>
      <c r="QJD2" s="0"/>
      <c r="QJE2" s="0"/>
      <c r="QJF2" s="0"/>
      <c r="QJG2" s="0"/>
      <c r="QJH2" s="0"/>
      <c r="QJI2" s="0"/>
      <c r="QJJ2" s="0"/>
      <c r="QJK2" s="0"/>
      <c r="QJL2" s="0"/>
      <c r="QJM2" s="0"/>
      <c r="QJN2" s="0"/>
      <c r="QJO2" s="0"/>
      <c r="QJP2" s="0"/>
      <c r="QJQ2" s="0"/>
      <c r="QJR2" s="0"/>
      <c r="QJS2" s="0"/>
      <c r="QJT2" s="0"/>
      <c r="QJU2" s="0"/>
      <c r="QJV2" s="0"/>
      <c r="QJW2" s="0"/>
      <c r="QJX2" s="0"/>
      <c r="QJY2" s="0"/>
      <c r="QJZ2" s="0"/>
      <c r="QKA2" s="0"/>
      <c r="QKB2" s="0"/>
      <c r="QKC2" s="0"/>
      <c r="QKD2" s="0"/>
      <c r="QKE2" s="0"/>
      <c r="QKF2" s="0"/>
      <c r="QKG2" s="0"/>
      <c r="QKH2" s="0"/>
      <c r="QKI2" s="0"/>
      <c r="QKJ2" s="0"/>
      <c r="QKK2" s="0"/>
      <c r="QKL2" s="0"/>
      <c r="QKM2" s="0"/>
      <c r="QKN2" s="0"/>
      <c r="QKO2" s="0"/>
      <c r="QKP2" s="0"/>
      <c r="QKQ2" s="0"/>
      <c r="QKR2" s="0"/>
      <c r="QKS2" s="0"/>
      <c r="QKT2" s="0"/>
      <c r="QKU2" s="0"/>
      <c r="QKV2" s="0"/>
      <c r="QKW2" s="0"/>
      <c r="QKX2" s="0"/>
      <c r="QKY2" s="0"/>
      <c r="QKZ2" s="0"/>
      <c r="QLA2" s="0"/>
      <c r="QLB2" s="0"/>
      <c r="QLC2" s="0"/>
      <c r="QLD2" s="0"/>
      <c r="QLE2" s="0"/>
      <c r="QLF2" s="0"/>
      <c r="QLG2" s="0"/>
      <c r="QLH2" s="0"/>
      <c r="QLI2" s="0"/>
      <c r="QLJ2" s="0"/>
      <c r="QLK2" s="0"/>
      <c r="QLL2" s="0"/>
      <c r="QLM2" s="0"/>
      <c r="QLN2" s="0"/>
      <c r="QLO2" s="0"/>
      <c r="QLP2" s="0"/>
      <c r="QLQ2" s="0"/>
      <c r="QLR2" s="0"/>
      <c r="QLS2" s="0"/>
      <c r="QLT2" s="0"/>
      <c r="QLU2" s="0"/>
      <c r="QLV2" s="0"/>
      <c r="QLW2" s="0"/>
      <c r="QLX2" s="0"/>
      <c r="QLY2" s="0"/>
      <c r="QLZ2" s="0"/>
      <c r="QMA2" s="0"/>
      <c r="QMB2" s="0"/>
      <c r="QMC2" s="0"/>
      <c r="QMD2" s="0"/>
      <c r="QME2" s="0"/>
      <c r="QMF2" s="0"/>
      <c r="QMG2" s="0"/>
      <c r="QMH2" s="0"/>
      <c r="QMI2" s="0"/>
      <c r="QMJ2" s="0"/>
      <c r="QMK2" s="0"/>
      <c r="QML2" s="0"/>
      <c r="QMM2" s="0"/>
      <c r="QMN2" s="0"/>
      <c r="QMO2" s="0"/>
      <c r="QMP2" s="0"/>
      <c r="QMQ2" s="0"/>
      <c r="QMR2" s="0"/>
      <c r="QMS2" s="0"/>
      <c r="QMT2" s="0"/>
      <c r="QMU2" s="0"/>
      <c r="QMV2" s="0"/>
      <c r="QMW2" s="0"/>
      <c r="QMX2" s="0"/>
      <c r="QMY2" s="0"/>
      <c r="QMZ2" s="0"/>
      <c r="QNA2" s="0"/>
      <c r="QNB2" s="0"/>
      <c r="QNC2" s="0"/>
      <c r="QND2" s="0"/>
      <c r="QNE2" s="0"/>
      <c r="QNF2" s="0"/>
      <c r="QNG2" s="0"/>
      <c r="QNH2" s="0"/>
      <c r="QNI2" s="0"/>
      <c r="QNJ2" s="0"/>
      <c r="QNK2" s="0"/>
      <c r="QNL2" s="0"/>
      <c r="QNM2" s="0"/>
      <c r="QNN2" s="0"/>
      <c r="QNO2" s="0"/>
      <c r="QNP2" s="0"/>
      <c r="QNQ2" s="0"/>
      <c r="QNR2" s="0"/>
      <c r="QNS2" s="0"/>
      <c r="QNT2" s="0"/>
      <c r="QNU2" s="0"/>
      <c r="QNV2" s="0"/>
      <c r="QNW2" s="0"/>
      <c r="QNX2" s="0"/>
      <c r="QNY2" s="0"/>
      <c r="QNZ2" s="0"/>
      <c r="QOA2" s="0"/>
      <c r="QOB2" s="0"/>
      <c r="QOC2" s="0"/>
      <c r="QOD2" s="0"/>
      <c r="QOE2" s="0"/>
      <c r="QOF2" s="0"/>
      <c r="QOG2" s="0"/>
      <c r="QOH2" s="0"/>
      <c r="QOI2" s="0"/>
      <c r="QOJ2" s="0"/>
      <c r="QOK2" s="0"/>
      <c r="QOL2" s="0"/>
      <c r="QOM2" s="0"/>
      <c r="QON2" s="0"/>
      <c r="QOO2" s="0"/>
      <c r="QOP2" s="0"/>
      <c r="QOQ2" s="0"/>
      <c r="QOR2" s="0"/>
      <c r="QOS2" s="0"/>
      <c r="QOT2" s="0"/>
      <c r="QOU2" s="0"/>
      <c r="QOV2" s="0"/>
      <c r="QOW2" s="0"/>
      <c r="QOX2" s="0"/>
      <c r="QOY2" s="0"/>
      <c r="QOZ2" s="0"/>
      <c r="QPA2" s="0"/>
      <c r="QPB2" s="0"/>
      <c r="QPC2" s="0"/>
      <c r="QPD2" s="0"/>
      <c r="QPE2" s="0"/>
      <c r="QPF2" s="0"/>
      <c r="QPG2" s="0"/>
      <c r="QPH2" s="0"/>
      <c r="QPI2" s="0"/>
      <c r="QPJ2" s="0"/>
      <c r="QPK2" s="0"/>
      <c r="QPL2" s="0"/>
      <c r="QPM2" s="0"/>
      <c r="QPN2" s="0"/>
      <c r="QPO2" s="0"/>
      <c r="QPP2" s="0"/>
      <c r="QPQ2" s="0"/>
      <c r="QPR2" s="0"/>
      <c r="QPS2" s="0"/>
      <c r="QPT2" s="0"/>
      <c r="QPU2" s="0"/>
      <c r="QPV2" s="0"/>
      <c r="QPW2" s="0"/>
      <c r="QPX2" s="0"/>
      <c r="QPY2" s="0"/>
      <c r="QPZ2" s="0"/>
      <c r="QQA2" s="0"/>
      <c r="QQB2" s="0"/>
      <c r="QQC2" s="0"/>
      <c r="QQD2" s="0"/>
      <c r="QQE2" s="0"/>
      <c r="QQF2" s="0"/>
      <c r="QQG2" s="0"/>
      <c r="QQH2" s="0"/>
      <c r="QQI2" s="0"/>
      <c r="QQJ2" s="0"/>
      <c r="QQK2" s="0"/>
      <c r="QQL2" s="0"/>
      <c r="QQM2" s="0"/>
      <c r="QQN2" s="0"/>
      <c r="QQO2" s="0"/>
      <c r="QQP2" s="0"/>
      <c r="QQQ2" s="0"/>
      <c r="QQR2" s="0"/>
      <c r="QQS2" s="0"/>
      <c r="QQT2" s="0"/>
      <c r="QQU2" s="0"/>
      <c r="QQV2" s="0"/>
      <c r="QQW2" s="0"/>
      <c r="QQX2" s="0"/>
      <c r="QQY2" s="0"/>
      <c r="QQZ2" s="0"/>
      <c r="QRA2" s="0"/>
      <c r="QRB2" s="0"/>
      <c r="QRC2" s="0"/>
      <c r="QRD2" s="0"/>
      <c r="QRE2" s="0"/>
      <c r="QRF2" s="0"/>
      <c r="QRG2" s="0"/>
      <c r="QRH2" s="0"/>
      <c r="QRI2" s="0"/>
      <c r="QRJ2" s="0"/>
      <c r="QRK2" s="0"/>
      <c r="QRL2" s="0"/>
      <c r="QRM2" s="0"/>
      <c r="QRN2" s="0"/>
      <c r="QRO2" s="0"/>
      <c r="QRP2" s="0"/>
      <c r="QRQ2" s="0"/>
      <c r="QRR2" s="0"/>
      <c r="QRS2" s="0"/>
      <c r="QRT2" s="0"/>
      <c r="QRU2" s="0"/>
      <c r="QRV2" s="0"/>
      <c r="QRW2" s="0"/>
      <c r="QRX2" s="0"/>
      <c r="QRY2" s="0"/>
      <c r="QRZ2" s="0"/>
      <c r="QSA2" s="0"/>
      <c r="QSB2" s="0"/>
      <c r="QSC2" s="0"/>
      <c r="QSD2" s="0"/>
      <c r="QSE2" s="0"/>
      <c r="QSF2" s="0"/>
      <c r="QSG2" s="0"/>
      <c r="QSH2" s="0"/>
      <c r="QSI2" s="0"/>
      <c r="QSJ2" s="0"/>
      <c r="QSK2" s="0"/>
      <c r="QSL2" s="0"/>
      <c r="QSM2" s="0"/>
      <c r="QSN2" s="0"/>
      <c r="QSO2" s="0"/>
      <c r="QSP2" s="0"/>
      <c r="QSQ2" s="0"/>
      <c r="QSR2" s="0"/>
      <c r="QSS2" s="0"/>
      <c r="QST2" s="0"/>
      <c r="QSU2" s="0"/>
      <c r="QSV2" s="0"/>
      <c r="QSW2" s="0"/>
      <c r="QSX2" s="0"/>
      <c r="QSY2" s="0"/>
      <c r="QSZ2" s="0"/>
      <c r="QTA2" s="0"/>
      <c r="QTB2" s="0"/>
      <c r="QTC2" s="0"/>
      <c r="QTD2" s="0"/>
      <c r="QTE2" s="0"/>
      <c r="QTF2" s="0"/>
      <c r="QTG2" s="0"/>
      <c r="QTH2" s="0"/>
      <c r="QTI2" s="0"/>
      <c r="QTJ2" s="0"/>
      <c r="QTK2" s="0"/>
      <c r="QTL2" s="0"/>
      <c r="QTM2" s="0"/>
      <c r="QTN2" s="0"/>
      <c r="QTO2" s="0"/>
      <c r="QTP2" s="0"/>
      <c r="QTQ2" s="0"/>
      <c r="QTR2" s="0"/>
      <c r="QTS2" s="0"/>
      <c r="QTT2" s="0"/>
      <c r="QTU2" s="0"/>
      <c r="QTV2" s="0"/>
      <c r="QTW2" s="0"/>
      <c r="QTX2" s="0"/>
      <c r="QTY2" s="0"/>
      <c r="QTZ2" s="0"/>
      <c r="QUA2" s="0"/>
      <c r="QUB2" s="0"/>
      <c r="QUC2" s="0"/>
      <c r="QUD2" s="0"/>
      <c r="QUE2" s="0"/>
      <c r="QUF2" s="0"/>
      <c r="QUG2" s="0"/>
      <c r="QUH2" s="0"/>
      <c r="QUI2" s="0"/>
      <c r="QUJ2" s="0"/>
      <c r="QUK2" s="0"/>
      <c r="QUL2" s="0"/>
      <c r="QUM2" s="0"/>
      <c r="QUN2" s="0"/>
      <c r="QUO2" s="0"/>
      <c r="QUP2" s="0"/>
      <c r="QUQ2" s="0"/>
      <c r="QUR2" s="0"/>
      <c r="QUS2" s="0"/>
      <c r="QUT2" s="0"/>
      <c r="QUU2" s="0"/>
      <c r="QUV2" s="0"/>
      <c r="QUW2" s="0"/>
      <c r="QUX2" s="0"/>
      <c r="QUY2" s="0"/>
      <c r="QUZ2" s="0"/>
      <c r="QVA2" s="0"/>
      <c r="QVB2" s="0"/>
      <c r="QVC2" s="0"/>
      <c r="QVD2" s="0"/>
      <c r="QVE2" s="0"/>
      <c r="QVF2" s="0"/>
      <c r="QVG2" s="0"/>
      <c r="QVH2" s="0"/>
      <c r="QVI2" s="0"/>
      <c r="QVJ2" s="0"/>
      <c r="QVK2" s="0"/>
      <c r="QVL2" s="0"/>
      <c r="QVM2" s="0"/>
      <c r="QVN2" s="0"/>
      <c r="QVO2" s="0"/>
      <c r="QVP2" s="0"/>
      <c r="QVQ2" s="0"/>
      <c r="QVR2" s="0"/>
      <c r="QVS2" s="0"/>
      <c r="QVT2" s="0"/>
      <c r="QVU2" s="0"/>
      <c r="QVV2" s="0"/>
      <c r="QVW2" s="0"/>
      <c r="QVX2" s="0"/>
      <c r="QVY2" s="0"/>
      <c r="QVZ2" s="0"/>
      <c r="QWA2" s="0"/>
      <c r="QWB2" s="0"/>
      <c r="QWC2" s="0"/>
      <c r="QWD2" s="0"/>
      <c r="QWE2" s="0"/>
      <c r="QWF2" s="0"/>
      <c r="QWG2" s="0"/>
      <c r="QWH2" s="0"/>
      <c r="QWI2" s="0"/>
      <c r="QWJ2" s="0"/>
      <c r="QWK2" s="0"/>
      <c r="QWL2" s="0"/>
      <c r="QWM2" s="0"/>
      <c r="QWN2" s="0"/>
      <c r="QWO2" s="0"/>
      <c r="QWP2" s="0"/>
      <c r="QWQ2" s="0"/>
      <c r="QWR2" s="0"/>
      <c r="QWS2" s="0"/>
      <c r="QWT2" s="0"/>
      <c r="QWU2" s="0"/>
      <c r="QWV2" s="0"/>
      <c r="QWW2" s="0"/>
      <c r="QWX2" s="0"/>
      <c r="QWY2" s="0"/>
      <c r="QWZ2" s="0"/>
      <c r="QXA2" s="0"/>
      <c r="QXB2" s="0"/>
      <c r="QXC2" s="0"/>
      <c r="QXD2" s="0"/>
      <c r="QXE2" s="0"/>
      <c r="QXF2" s="0"/>
      <c r="QXG2" s="0"/>
      <c r="QXH2" s="0"/>
      <c r="QXI2" s="0"/>
      <c r="QXJ2" s="0"/>
      <c r="QXK2" s="0"/>
      <c r="QXL2" s="0"/>
      <c r="QXM2" s="0"/>
      <c r="QXN2" s="0"/>
      <c r="QXO2" s="0"/>
      <c r="QXP2" s="0"/>
      <c r="QXQ2" s="0"/>
      <c r="QXR2" s="0"/>
      <c r="QXS2" s="0"/>
      <c r="QXT2" s="0"/>
      <c r="QXU2" s="0"/>
      <c r="QXV2" s="0"/>
      <c r="QXW2" s="0"/>
      <c r="QXX2" s="0"/>
      <c r="QXY2" s="0"/>
      <c r="QXZ2" s="0"/>
      <c r="QYA2" s="0"/>
      <c r="QYB2" s="0"/>
      <c r="QYC2" s="0"/>
      <c r="QYD2" s="0"/>
      <c r="QYE2" s="0"/>
      <c r="QYF2" s="0"/>
      <c r="QYG2" s="0"/>
      <c r="QYH2" s="0"/>
      <c r="QYI2" s="0"/>
      <c r="QYJ2" s="0"/>
      <c r="QYK2" s="0"/>
      <c r="QYL2" s="0"/>
      <c r="QYM2" s="0"/>
      <c r="QYN2" s="0"/>
      <c r="QYO2" s="0"/>
      <c r="QYP2" s="0"/>
      <c r="QYQ2" s="0"/>
      <c r="QYR2" s="0"/>
      <c r="QYS2" s="0"/>
      <c r="QYT2" s="0"/>
      <c r="QYU2" s="0"/>
      <c r="QYV2" s="0"/>
      <c r="QYW2" s="0"/>
      <c r="QYX2" s="0"/>
      <c r="QYY2" s="0"/>
      <c r="QYZ2" s="0"/>
      <c r="QZA2" s="0"/>
      <c r="QZB2" s="0"/>
      <c r="QZC2" s="0"/>
      <c r="QZD2" s="0"/>
      <c r="QZE2" s="0"/>
      <c r="QZF2" s="0"/>
      <c r="QZG2" s="0"/>
      <c r="QZH2" s="0"/>
      <c r="QZI2" s="0"/>
      <c r="QZJ2" s="0"/>
      <c r="QZK2" s="0"/>
      <c r="QZL2" s="0"/>
      <c r="QZM2" s="0"/>
      <c r="QZN2" s="0"/>
      <c r="QZO2" s="0"/>
      <c r="QZP2" s="0"/>
      <c r="QZQ2" s="0"/>
      <c r="QZR2" s="0"/>
      <c r="QZS2" s="0"/>
      <c r="QZT2" s="0"/>
      <c r="QZU2" s="0"/>
      <c r="QZV2" s="0"/>
      <c r="QZW2" s="0"/>
      <c r="QZX2" s="0"/>
      <c r="QZY2" s="0"/>
      <c r="QZZ2" s="0"/>
      <c r="RAA2" s="0"/>
      <c r="RAB2" s="0"/>
      <c r="RAC2" s="0"/>
      <c r="RAD2" s="0"/>
      <c r="RAE2" s="0"/>
      <c r="RAF2" s="0"/>
      <c r="RAG2" s="0"/>
      <c r="RAH2" s="0"/>
      <c r="RAI2" s="0"/>
      <c r="RAJ2" s="0"/>
      <c r="RAK2" s="0"/>
      <c r="RAL2" s="0"/>
      <c r="RAM2" s="0"/>
      <c r="RAN2" s="0"/>
      <c r="RAO2" s="0"/>
      <c r="RAP2" s="0"/>
      <c r="RAQ2" s="0"/>
      <c r="RAR2" s="0"/>
      <c r="RAS2" s="0"/>
      <c r="RAT2" s="0"/>
      <c r="RAU2" s="0"/>
      <c r="RAV2" s="0"/>
      <c r="RAW2" s="0"/>
      <c r="RAX2" s="0"/>
      <c r="RAY2" s="0"/>
      <c r="RAZ2" s="0"/>
      <c r="RBA2" s="0"/>
      <c r="RBB2" s="0"/>
      <c r="RBC2" s="0"/>
      <c r="RBD2" s="0"/>
      <c r="RBE2" s="0"/>
      <c r="RBF2" s="0"/>
      <c r="RBG2" s="0"/>
      <c r="RBH2" s="0"/>
      <c r="RBI2" s="0"/>
      <c r="RBJ2" s="0"/>
      <c r="RBK2" s="0"/>
      <c r="RBL2" s="0"/>
      <c r="RBM2" s="0"/>
      <c r="RBN2" s="0"/>
      <c r="RBO2" s="0"/>
      <c r="RBP2" s="0"/>
      <c r="RBQ2" s="0"/>
      <c r="RBR2" s="0"/>
      <c r="RBS2" s="0"/>
      <c r="RBT2" s="0"/>
      <c r="RBU2" s="0"/>
      <c r="RBV2" s="0"/>
      <c r="RBW2" s="0"/>
      <c r="RBX2" s="0"/>
      <c r="RBY2" s="0"/>
      <c r="RBZ2" s="0"/>
      <c r="RCA2" s="0"/>
      <c r="RCB2" s="0"/>
      <c r="RCC2" s="0"/>
      <c r="RCD2" s="0"/>
      <c r="RCE2" s="0"/>
      <c r="RCF2" s="0"/>
      <c r="RCG2" s="0"/>
      <c r="RCH2" s="0"/>
      <c r="RCI2" s="0"/>
      <c r="RCJ2" s="0"/>
      <c r="RCK2" s="0"/>
      <c r="RCL2" s="0"/>
      <c r="RCM2" s="0"/>
      <c r="RCN2" s="0"/>
      <c r="RCO2" s="0"/>
      <c r="RCP2" s="0"/>
      <c r="RCQ2" s="0"/>
      <c r="RCR2" s="0"/>
      <c r="RCS2" s="0"/>
      <c r="RCT2" s="0"/>
      <c r="RCU2" s="0"/>
      <c r="RCV2" s="0"/>
      <c r="RCW2" s="0"/>
      <c r="RCX2" s="0"/>
      <c r="RCY2" s="0"/>
      <c r="RCZ2" s="0"/>
      <c r="RDA2" s="0"/>
      <c r="RDB2" s="0"/>
      <c r="RDC2" s="0"/>
      <c r="RDD2" s="0"/>
      <c r="RDE2" s="0"/>
      <c r="RDF2" s="0"/>
      <c r="RDG2" s="0"/>
      <c r="RDH2" s="0"/>
      <c r="RDI2" s="0"/>
      <c r="RDJ2" s="0"/>
      <c r="RDK2" s="0"/>
      <c r="RDL2" s="0"/>
      <c r="RDM2" s="0"/>
      <c r="RDN2" s="0"/>
      <c r="RDO2" s="0"/>
      <c r="RDP2" s="0"/>
      <c r="RDQ2" s="0"/>
      <c r="RDR2" s="0"/>
      <c r="RDS2" s="0"/>
      <c r="RDT2" s="0"/>
      <c r="RDU2" s="0"/>
      <c r="RDV2" s="0"/>
      <c r="RDW2" s="0"/>
      <c r="RDX2" s="0"/>
      <c r="RDY2" s="0"/>
      <c r="RDZ2" s="0"/>
      <c r="REA2" s="0"/>
      <c r="REB2" s="0"/>
      <c r="REC2" s="0"/>
      <c r="RED2" s="0"/>
      <c r="REE2" s="0"/>
      <c r="REF2" s="0"/>
      <c r="REG2" s="0"/>
      <c r="REH2" s="0"/>
      <c r="REI2" s="0"/>
      <c r="REJ2" s="0"/>
      <c r="REK2" s="0"/>
      <c r="REL2" s="0"/>
      <c r="REM2" s="0"/>
      <c r="REN2" s="0"/>
      <c r="REO2" s="0"/>
      <c r="REP2" s="0"/>
      <c r="REQ2" s="0"/>
      <c r="RER2" s="0"/>
      <c r="RES2" s="0"/>
      <c r="RET2" s="0"/>
      <c r="REU2" s="0"/>
      <c r="REV2" s="0"/>
      <c r="REW2" s="0"/>
      <c r="REX2" s="0"/>
      <c r="REY2" s="0"/>
      <c r="REZ2" s="0"/>
      <c r="RFA2" s="0"/>
      <c r="RFB2" s="0"/>
      <c r="RFC2" s="0"/>
      <c r="RFD2" s="0"/>
      <c r="RFE2" s="0"/>
      <c r="RFF2" s="0"/>
      <c r="RFG2" s="0"/>
      <c r="RFH2" s="0"/>
      <c r="RFI2" s="0"/>
      <c r="RFJ2" s="0"/>
      <c r="RFK2" s="0"/>
      <c r="RFL2" s="0"/>
      <c r="RFM2" s="0"/>
      <c r="RFN2" s="0"/>
      <c r="RFO2" s="0"/>
      <c r="RFP2" s="0"/>
      <c r="RFQ2" s="0"/>
      <c r="RFR2" s="0"/>
      <c r="RFS2" s="0"/>
      <c r="RFT2" s="0"/>
      <c r="RFU2" s="0"/>
      <c r="RFV2" s="0"/>
      <c r="RFW2" s="0"/>
      <c r="RFX2" s="0"/>
      <c r="RFY2" s="0"/>
      <c r="RFZ2" s="0"/>
      <c r="RGA2" s="0"/>
      <c r="RGB2" s="0"/>
      <c r="RGC2" s="0"/>
      <c r="RGD2" s="0"/>
      <c r="RGE2" s="0"/>
      <c r="RGF2" s="0"/>
      <c r="RGG2" s="0"/>
      <c r="RGH2" s="0"/>
      <c r="RGI2" s="0"/>
      <c r="RGJ2" s="0"/>
      <c r="RGK2" s="0"/>
      <c r="RGL2" s="0"/>
      <c r="RGM2" s="0"/>
      <c r="RGN2" s="0"/>
      <c r="RGO2" s="0"/>
      <c r="RGP2" s="0"/>
      <c r="RGQ2" s="0"/>
      <c r="RGR2" s="0"/>
      <c r="RGS2" s="0"/>
      <c r="RGT2" s="0"/>
      <c r="RGU2" s="0"/>
      <c r="RGV2" s="0"/>
      <c r="RGW2" s="0"/>
      <c r="RGX2" s="0"/>
      <c r="RGY2" s="0"/>
      <c r="RGZ2" s="0"/>
      <c r="RHA2" s="0"/>
      <c r="RHB2" s="0"/>
      <c r="RHC2" s="0"/>
      <c r="RHD2" s="0"/>
      <c r="RHE2" s="0"/>
      <c r="RHF2" s="0"/>
      <c r="RHG2" s="0"/>
      <c r="RHH2" s="0"/>
      <c r="RHI2" s="0"/>
      <c r="RHJ2" s="0"/>
      <c r="RHK2" s="0"/>
      <c r="RHL2" s="0"/>
      <c r="RHM2" s="0"/>
      <c r="RHN2" s="0"/>
      <c r="RHO2" s="0"/>
      <c r="RHP2" s="0"/>
      <c r="RHQ2" s="0"/>
      <c r="RHR2" s="0"/>
      <c r="RHS2" s="0"/>
      <c r="RHT2" s="0"/>
      <c r="RHU2" s="0"/>
      <c r="RHV2" s="0"/>
      <c r="RHW2" s="0"/>
      <c r="RHX2" s="0"/>
      <c r="RHY2" s="0"/>
      <c r="RHZ2" s="0"/>
      <c r="RIA2" s="0"/>
      <c r="RIB2" s="0"/>
      <c r="RIC2" s="0"/>
      <c r="RID2" s="0"/>
      <c r="RIE2" s="0"/>
      <c r="RIF2" s="0"/>
      <c r="RIG2" s="0"/>
      <c r="RIH2" s="0"/>
      <c r="RII2" s="0"/>
      <c r="RIJ2" s="0"/>
      <c r="RIK2" s="0"/>
      <c r="RIL2" s="0"/>
      <c r="RIM2" s="0"/>
      <c r="RIN2" s="0"/>
      <c r="RIO2" s="0"/>
      <c r="RIP2" s="0"/>
      <c r="RIQ2" s="0"/>
      <c r="RIR2" s="0"/>
      <c r="RIS2" s="0"/>
      <c r="RIT2" s="0"/>
      <c r="RIU2" s="0"/>
      <c r="RIV2" s="0"/>
      <c r="RIW2" s="0"/>
      <c r="RIX2" s="0"/>
      <c r="RIY2" s="0"/>
      <c r="RIZ2" s="0"/>
      <c r="RJA2" s="0"/>
      <c r="RJB2" s="0"/>
      <c r="RJC2" s="0"/>
      <c r="RJD2" s="0"/>
      <c r="RJE2" s="0"/>
      <c r="RJF2" s="0"/>
      <c r="RJG2" s="0"/>
      <c r="RJH2" s="0"/>
      <c r="RJI2" s="0"/>
      <c r="RJJ2" s="0"/>
      <c r="RJK2" s="0"/>
      <c r="RJL2" s="0"/>
      <c r="RJM2" s="0"/>
      <c r="RJN2" s="0"/>
      <c r="RJO2" s="0"/>
      <c r="RJP2" s="0"/>
      <c r="RJQ2" s="0"/>
      <c r="RJR2" s="0"/>
      <c r="RJS2" s="0"/>
      <c r="RJT2" s="0"/>
      <c r="RJU2" s="0"/>
      <c r="RJV2" s="0"/>
      <c r="RJW2" s="0"/>
      <c r="RJX2" s="0"/>
      <c r="RJY2" s="0"/>
      <c r="RJZ2" s="0"/>
      <c r="RKA2" s="0"/>
      <c r="RKB2" s="0"/>
      <c r="RKC2" s="0"/>
      <c r="RKD2" s="0"/>
      <c r="RKE2" s="0"/>
      <c r="RKF2" s="0"/>
      <c r="RKG2" s="0"/>
      <c r="RKH2" s="0"/>
      <c r="RKI2" s="0"/>
      <c r="RKJ2" s="0"/>
      <c r="RKK2" s="0"/>
      <c r="RKL2" s="0"/>
      <c r="RKM2" s="0"/>
      <c r="RKN2" s="0"/>
      <c r="RKO2" s="0"/>
      <c r="RKP2" s="0"/>
      <c r="RKQ2" s="0"/>
      <c r="RKR2" s="0"/>
      <c r="RKS2" s="0"/>
      <c r="RKT2" s="0"/>
      <c r="RKU2" s="0"/>
      <c r="RKV2" s="0"/>
      <c r="RKW2" s="0"/>
      <c r="RKX2" s="0"/>
      <c r="RKY2" s="0"/>
      <c r="RKZ2" s="0"/>
      <c r="RLA2" s="0"/>
      <c r="RLB2" s="0"/>
      <c r="RLC2" s="0"/>
      <c r="RLD2" s="0"/>
      <c r="RLE2" s="0"/>
      <c r="RLF2" s="0"/>
      <c r="RLG2" s="0"/>
      <c r="RLH2" s="0"/>
      <c r="RLI2" s="0"/>
      <c r="RLJ2" s="0"/>
      <c r="RLK2" s="0"/>
      <c r="RLL2" s="0"/>
      <c r="RLM2" s="0"/>
      <c r="RLN2" s="0"/>
      <c r="RLO2" s="0"/>
      <c r="RLP2" s="0"/>
      <c r="RLQ2" s="0"/>
      <c r="RLR2" s="0"/>
      <c r="RLS2" s="0"/>
      <c r="RLT2" s="0"/>
      <c r="RLU2" s="0"/>
      <c r="RLV2" s="0"/>
      <c r="RLW2" s="0"/>
      <c r="RLX2" s="0"/>
      <c r="RLY2" s="0"/>
      <c r="RLZ2" s="0"/>
      <c r="RMA2" s="0"/>
      <c r="RMB2" s="0"/>
      <c r="RMC2" s="0"/>
      <c r="RMD2" s="0"/>
      <c r="RME2" s="0"/>
      <c r="RMF2" s="0"/>
      <c r="RMG2" s="0"/>
      <c r="RMH2" s="0"/>
      <c r="RMI2" s="0"/>
      <c r="RMJ2" s="0"/>
      <c r="RMK2" s="0"/>
      <c r="RML2" s="0"/>
      <c r="RMM2" s="0"/>
      <c r="RMN2" s="0"/>
      <c r="RMO2" s="0"/>
      <c r="RMP2" s="0"/>
      <c r="RMQ2" s="0"/>
      <c r="RMR2" s="0"/>
      <c r="RMS2" s="0"/>
      <c r="RMT2" s="0"/>
      <c r="RMU2" s="0"/>
      <c r="RMV2" s="0"/>
      <c r="RMW2" s="0"/>
      <c r="RMX2" s="0"/>
      <c r="RMY2" s="0"/>
      <c r="RMZ2" s="0"/>
      <c r="RNA2" s="0"/>
      <c r="RNB2" s="0"/>
      <c r="RNC2" s="0"/>
      <c r="RND2" s="0"/>
      <c r="RNE2" s="0"/>
      <c r="RNF2" s="0"/>
      <c r="RNG2" s="0"/>
      <c r="RNH2" s="0"/>
      <c r="RNI2" s="0"/>
      <c r="RNJ2" s="0"/>
      <c r="RNK2" s="0"/>
      <c r="RNL2" s="0"/>
      <c r="RNM2" s="0"/>
      <c r="RNN2" s="0"/>
      <c r="RNO2" s="0"/>
      <c r="RNP2" s="0"/>
      <c r="RNQ2" s="0"/>
      <c r="RNR2" s="0"/>
      <c r="RNS2" s="0"/>
      <c r="RNT2" s="0"/>
      <c r="RNU2" s="0"/>
      <c r="RNV2" s="0"/>
      <c r="RNW2" s="0"/>
      <c r="RNX2" s="0"/>
      <c r="RNY2" s="0"/>
      <c r="RNZ2" s="0"/>
      <c r="ROA2" s="0"/>
      <c r="ROB2" s="0"/>
      <c r="ROC2" s="0"/>
      <c r="ROD2" s="0"/>
      <c r="ROE2" s="0"/>
      <c r="ROF2" s="0"/>
      <c r="ROG2" s="0"/>
      <c r="ROH2" s="0"/>
      <c r="ROI2" s="0"/>
      <c r="ROJ2" s="0"/>
      <c r="ROK2" s="0"/>
      <c r="ROL2" s="0"/>
      <c r="ROM2" s="0"/>
      <c r="RON2" s="0"/>
      <c r="ROO2" s="0"/>
      <c r="ROP2" s="0"/>
      <c r="ROQ2" s="0"/>
      <c r="ROR2" s="0"/>
      <c r="ROS2" s="0"/>
      <c r="ROT2" s="0"/>
      <c r="ROU2" s="0"/>
      <c r="ROV2" s="0"/>
      <c r="ROW2" s="0"/>
      <c r="ROX2" s="0"/>
      <c r="ROY2" s="0"/>
      <c r="ROZ2" s="0"/>
      <c r="RPA2" s="0"/>
      <c r="RPB2" s="0"/>
      <c r="RPC2" s="0"/>
      <c r="RPD2" s="0"/>
      <c r="RPE2" s="0"/>
      <c r="RPF2" s="0"/>
      <c r="RPG2" s="0"/>
      <c r="RPH2" s="0"/>
      <c r="RPI2" s="0"/>
      <c r="RPJ2" s="0"/>
      <c r="RPK2" s="0"/>
      <c r="RPL2" s="0"/>
      <c r="RPM2" s="0"/>
      <c r="RPN2" s="0"/>
      <c r="RPO2" s="0"/>
      <c r="RPP2" s="0"/>
      <c r="RPQ2" s="0"/>
      <c r="RPR2" s="0"/>
      <c r="RPS2" s="0"/>
      <c r="RPT2" s="0"/>
      <c r="RPU2" s="0"/>
      <c r="RPV2" s="0"/>
      <c r="RPW2" s="0"/>
      <c r="RPX2" s="0"/>
      <c r="RPY2" s="0"/>
      <c r="RPZ2" s="0"/>
      <c r="RQA2" s="0"/>
      <c r="RQB2" s="0"/>
      <c r="RQC2" s="0"/>
      <c r="RQD2" s="0"/>
      <c r="RQE2" s="0"/>
      <c r="RQF2" s="0"/>
      <c r="RQG2" s="0"/>
      <c r="RQH2" s="0"/>
      <c r="RQI2" s="0"/>
      <c r="RQJ2" s="0"/>
      <c r="RQK2" s="0"/>
      <c r="RQL2" s="0"/>
      <c r="RQM2" s="0"/>
      <c r="RQN2" s="0"/>
      <c r="RQO2" s="0"/>
      <c r="RQP2" s="0"/>
      <c r="RQQ2" s="0"/>
      <c r="RQR2" s="0"/>
      <c r="RQS2" s="0"/>
      <c r="RQT2" s="0"/>
      <c r="RQU2" s="0"/>
      <c r="RQV2" s="0"/>
      <c r="RQW2" s="0"/>
      <c r="RQX2" s="0"/>
      <c r="RQY2" s="0"/>
      <c r="RQZ2" s="0"/>
      <c r="RRA2" s="0"/>
      <c r="RRB2" s="0"/>
      <c r="RRC2" s="0"/>
      <c r="RRD2" s="0"/>
      <c r="RRE2" s="0"/>
      <c r="RRF2" s="0"/>
      <c r="RRG2" s="0"/>
      <c r="RRH2" s="0"/>
      <c r="RRI2" s="0"/>
      <c r="RRJ2" s="0"/>
      <c r="RRK2" s="0"/>
      <c r="RRL2" s="0"/>
      <c r="RRM2" s="0"/>
      <c r="RRN2" s="0"/>
      <c r="RRO2" s="0"/>
      <c r="RRP2" s="0"/>
      <c r="RRQ2" s="0"/>
      <c r="RRR2" s="0"/>
      <c r="RRS2" s="0"/>
      <c r="RRT2" s="0"/>
      <c r="RRU2" s="0"/>
      <c r="RRV2" s="0"/>
      <c r="RRW2" s="0"/>
      <c r="RRX2" s="0"/>
      <c r="RRY2" s="0"/>
      <c r="RRZ2" s="0"/>
      <c r="RSA2" s="0"/>
      <c r="RSB2" s="0"/>
      <c r="RSC2" s="0"/>
      <c r="RSD2" s="0"/>
      <c r="RSE2" s="0"/>
      <c r="RSF2" s="0"/>
      <c r="RSG2" s="0"/>
      <c r="RSH2" s="0"/>
      <c r="RSI2" s="0"/>
      <c r="RSJ2" s="0"/>
      <c r="RSK2" s="0"/>
      <c r="RSL2" s="0"/>
      <c r="RSM2" s="0"/>
      <c r="RSN2" s="0"/>
      <c r="RSO2" s="0"/>
      <c r="RSP2" s="0"/>
      <c r="RSQ2" s="0"/>
      <c r="RSR2" s="0"/>
      <c r="RSS2" s="0"/>
      <c r="RST2" s="0"/>
      <c r="RSU2" s="0"/>
      <c r="RSV2" s="0"/>
      <c r="RSW2" s="0"/>
      <c r="RSX2" s="0"/>
      <c r="RSY2" s="0"/>
      <c r="RSZ2" s="0"/>
      <c r="RTA2" s="0"/>
      <c r="RTB2" s="0"/>
      <c r="RTC2" s="0"/>
      <c r="RTD2" s="0"/>
      <c r="RTE2" s="0"/>
      <c r="RTF2" s="0"/>
      <c r="RTG2" s="0"/>
      <c r="RTH2" s="0"/>
      <c r="RTI2" s="0"/>
      <c r="RTJ2" s="0"/>
      <c r="RTK2" s="0"/>
      <c r="RTL2" s="0"/>
      <c r="RTM2" s="0"/>
      <c r="RTN2" s="0"/>
      <c r="RTO2" s="0"/>
      <c r="RTP2" s="0"/>
      <c r="RTQ2" s="0"/>
      <c r="RTR2" s="0"/>
      <c r="RTS2" s="0"/>
      <c r="RTT2" s="0"/>
      <c r="RTU2" s="0"/>
      <c r="RTV2" s="0"/>
      <c r="RTW2" s="0"/>
      <c r="RTX2" s="0"/>
      <c r="RTY2" s="0"/>
      <c r="RTZ2" s="0"/>
      <c r="RUA2" s="0"/>
      <c r="RUB2" s="0"/>
      <c r="RUC2" s="0"/>
      <c r="RUD2" s="0"/>
      <c r="RUE2" s="0"/>
      <c r="RUF2" s="0"/>
      <c r="RUG2" s="0"/>
      <c r="RUH2" s="0"/>
      <c r="RUI2" s="0"/>
      <c r="RUJ2" s="0"/>
      <c r="RUK2" s="0"/>
      <c r="RUL2" s="0"/>
      <c r="RUM2" s="0"/>
      <c r="RUN2" s="0"/>
      <c r="RUO2" s="0"/>
      <c r="RUP2" s="0"/>
      <c r="RUQ2" s="0"/>
      <c r="RUR2" s="0"/>
      <c r="RUS2" s="0"/>
      <c r="RUT2" s="0"/>
      <c r="RUU2" s="0"/>
      <c r="RUV2" s="0"/>
      <c r="RUW2" s="0"/>
      <c r="RUX2" s="0"/>
      <c r="RUY2" s="0"/>
      <c r="RUZ2" s="0"/>
      <c r="RVA2" s="0"/>
      <c r="RVB2" s="0"/>
      <c r="RVC2" s="0"/>
      <c r="RVD2" s="0"/>
      <c r="RVE2" s="0"/>
      <c r="RVF2" s="0"/>
      <c r="RVG2" s="0"/>
      <c r="RVH2" s="0"/>
      <c r="RVI2" s="0"/>
      <c r="RVJ2" s="0"/>
      <c r="RVK2" s="0"/>
      <c r="RVL2" s="0"/>
      <c r="RVM2" s="0"/>
      <c r="RVN2" s="0"/>
      <c r="RVO2" s="0"/>
      <c r="RVP2" s="0"/>
      <c r="RVQ2" s="0"/>
      <c r="RVR2" s="0"/>
      <c r="RVS2" s="0"/>
      <c r="RVT2" s="0"/>
      <c r="RVU2" s="0"/>
      <c r="RVV2" s="0"/>
      <c r="RVW2" s="0"/>
      <c r="RVX2" s="0"/>
      <c r="RVY2" s="0"/>
      <c r="RVZ2" s="0"/>
      <c r="RWA2" s="0"/>
      <c r="RWB2" s="0"/>
      <c r="RWC2" s="0"/>
      <c r="RWD2" s="0"/>
      <c r="RWE2" s="0"/>
      <c r="RWF2" s="0"/>
      <c r="RWG2" s="0"/>
      <c r="RWH2" s="0"/>
      <c r="RWI2" s="0"/>
      <c r="RWJ2" s="0"/>
      <c r="RWK2" s="0"/>
      <c r="RWL2" s="0"/>
      <c r="RWM2" s="0"/>
      <c r="RWN2" s="0"/>
      <c r="RWO2" s="0"/>
      <c r="RWP2" s="0"/>
      <c r="RWQ2" s="0"/>
      <c r="RWR2" s="0"/>
      <c r="RWS2" s="0"/>
      <c r="RWT2" s="0"/>
      <c r="RWU2" s="0"/>
      <c r="RWV2" s="0"/>
      <c r="RWW2" s="0"/>
      <c r="RWX2" s="0"/>
      <c r="RWY2" s="0"/>
      <c r="RWZ2" s="0"/>
      <c r="RXA2" s="0"/>
      <c r="RXB2" s="0"/>
      <c r="RXC2" s="0"/>
      <c r="RXD2" s="0"/>
      <c r="RXE2" s="0"/>
      <c r="RXF2" s="0"/>
      <c r="RXG2" s="0"/>
      <c r="RXH2" s="0"/>
      <c r="RXI2" s="0"/>
      <c r="RXJ2" s="0"/>
      <c r="RXK2" s="0"/>
      <c r="RXL2" s="0"/>
      <c r="RXM2" s="0"/>
      <c r="RXN2" s="0"/>
      <c r="RXO2" s="0"/>
      <c r="RXP2" s="0"/>
      <c r="RXQ2" s="0"/>
      <c r="RXR2" s="0"/>
      <c r="RXS2" s="0"/>
      <c r="RXT2" s="0"/>
      <c r="RXU2" s="0"/>
      <c r="RXV2" s="0"/>
      <c r="RXW2" s="0"/>
      <c r="RXX2" s="0"/>
      <c r="RXY2" s="0"/>
      <c r="RXZ2" s="0"/>
      <c r="RYA2" s="0"/>
      <c r="RYB2" s="0"/>
      <c r="RYC2" s="0"/>
      <c r="RYD2" s="0"/>
      <c r="RYE2" s="0"/>
      <c r="RYF2" s="0"/>
      <c r="RYG2" s="0"/>
      <c r="RYH2" s="0"/>
      <c r="RYI2" s="0"/>
      <c r="RYJ2" s="0"/>
      <c r="RYK2" s="0"/>
      <c r="RYL2" s="0"/>
      <c r="RYM2" s="0"/>
      <c r="RYN2" s="0"/>
      <c r="RYO2" s="0"/>
      <c r="RYP2" s="0"/>
      <c r="RYQ2" s="0"/>
      <c r="RYR2" s="0"/>
      <c r="RYS2" s="0"/>
      <c r="RYT2" s="0"/>
      <c r="RYU2" s="0"/>
      <c r="RYV2" s="0"/>
      <c r="RYW2" s="0"/>
      <c r="RYX2" s="0"/>
      <c r="RYY2" s="0"/>
      <c r="RYZ2" s="0"/>
      <c r="RZA2" s="0"/>
      <c r="RZB2" s="0"/>
      <c r="RZC2" s="0"/>
      <c r="RZD2" s="0"/>
      <c r="RZE2" s="0"/>
      <c r="RZF2" s="0"/>
      <c r="RZG2" s="0"/>
      <c r="RZH2" s="0"/>
      <c r="RZI2" s="0"/>
      <c r="RZJ2" s="0"/>
      <c r="RZK2" s="0"/>
      <c r="RZL2" s="0"/>
      <c r="RZM2" s="0"/>
      <c r="RZN2" s="0"/>
      <c r="RZO2" s="0"/>
      <c r="RZP2" s="0"/>
      <c r="RZQ2" s="0"/>
      <c r="RZR2" s="0"/>
      <c r="RZS2" s="0"/>
      <c r="RZT2" s="0"/>
      <c r="RZU2" s="0"/>
      <c r="RZV2" s="0"/>
      <c r="RZW2" s="0"/>
      <c r="RZX2" s="0"/>
      <c r="RZY2" s="0"/>
      <c r="RZZ2" s="0"/>
      <c r="SAA2" s="0"/>
      <c r="SAB2" s="0"/>
      <c r="SAC2" s="0"/>
      <c r="SAD2" s="0"/>
      <c r="SAE2" s="0"/>
      <c r="SAF2" s="0"/>
      <c r="SAG2" s="0"/>
      <c r="SAH2" s="0"/>
      <c r="SAI2" s="0"/>
      <c r="SAJ2" s="0"/>
      <c r="SAK2" s="0"/>
      <c r="SAL2" s="0"/>
      <c r="SAM2" s="0"/>
      <c r="SAN2" s="0"/>
      <c r="SAO2" s="0"/>
      <c r="SAP2" s="0"/>
      <c r="SAQ2" s="0"/>
      <c r="SAR2" s="0"/>
      <c r="SAS2" s="0"/>
      <c r="SAT2" s="0"/>
      <c r="SAU2" s="0"/>
      <c r="SAV2" s="0"/>
      <c r="SAW2" s="0"/>
      <c r="SAX2" s="0"/>
      <c r="SAY2" s="0"/>
      <c r="SAZ2" s="0"/>
      <c r="SBA2" s="0"/>
      <c r="SBB2" s="0"/>
      <c r="SBC2" s="0"/>
      <c r="SBD2" s="0"/>
      <c r="SBE2" s="0"/>
      <c r="SBF2" s="0"/>
      <c r="SBG2" s="0"/>
      <c r="SBH2" s="0"/>
      <c r="SBI2" s="0"/>
      <c r="SBJ2" s="0"/>
      <c r="SBK2" s="0"/>
      <c r="SBL2" s="0"/>
      <c r="SBM2" s="0"/>
      <c r="SBN2" s="0"/>
      <c r="SBO2" s="0"/>
      <c r="SBP2" s="0"/>
      <c r="SBQ2" s="0"/>
      <c r="SBR2" s="0"/>
      <c r="SBS2" s="0"/>
      <c r="SBT2" s="0"/>
      <c r="SBU2" s="0"/>
      <c r="SBV2" s="0"/>
      <c r="SBW2" s="0"/>
      <c r="SBX2" s="0"/>
      <c r="SBY2" s="0"/>
      <c r="SBZ2" s="0"/>
      <c r="SCA2" s="0"/>
      <c r="SCB2" s="0"/>
      <c r="SCC2" s="0"/>
      <c r="SCD2" s="0"/>
      <c r="SCE2" s="0"/>
      <c r="SCF2" s="0"/>
      <c r="SCG2" s="0"/>
      <c r="SCH2" s="0"/>
      <c r="SCI2" s="0"/>
      <c r="SCJ2" s="0"/>
      <c r="SCK2" s="0"/>
      <c r="SCL2" s="0"/>
      <c r="SCM2" s="0"/>
      <c r="SCN2" s="0"/>
      <c r="SCO2" s="0"/>
      <c r="SCP2" s="0"/>
      <c r="SCQ2" s="0"/>
      <c r="SCR2" s="0"/>
      <c r="SCS2" s="0"/>
      <c r="SCT2" s="0"/>
      <c r="SCU2" s="0"/>
      <c r="SCV2" s="0"/>
      <c r="SCW2" s="0"/>
      <c r="SCX2" s="0"/>
      <c r="SCY2" s="0"/>
      <c r="SCZ2" s="0"/>
      <c r="SDA2" s="0"/>
      <c r="SDB2" s="0"/>
      <c r="SDC2" s="0"/>
      <c r="SDD2" s="0"/>
      <c r="SDE2" s="0"/>
      <c r="SDF2" s="0"/>
      <c r="SDG2" s="0"/>
      <c r="SDH2" s="0"/>
      <c r="SDI2" s="0"/>
      <c r="SDJ2" s="0"/>
      <c r="SDK2" s="0"/>
      <c r="SDL2" s="0"/>
      <c r="SDM2" s="0"/>
      <c r="SDN2" s="0"/>
      <c r="SDO2" s="0"/>
      <c r="SDP2" s="0"/>
      <c r="SDQ2" s="0"/>
      <c r="SDR2" s="0"/>
      <c r="SDS2" s="0"/>
      <c r="SDT2" s="0"/>
      <c r="SDU2" s="0"/>
      <c r="SDV2" s="0"/>
      <c r="SDW2" s="0"/>
      <c r="SDX2" s="0"/>
      <c r="SDY2" s="0"/>
      <c r="SDZ2" s="0"/>
      <c r="SEA2" s="0"/>
      <c r="SEB2" s="0"/>
      <c r="SEC2" s="0"/>
      <c r="SED2" s="0"/>
      <c r="SEE2" s="0"/>
      <c r="SEF2" s="0"/>
      <c r="SEG2" s="0"/>
      <c r="SEH2" s="0"/>
      <c r="SEI2" s="0"/>
      <c r="SEJ2" s="0"/>
      <c r="SEK2" s="0"/>
      <c r="SEL2" s="0"/>
      <c r="SEM2" s="0"/>
      <c r="SEN2" s="0"/>
      <c r="SEO2" s="0"/>
      <c r="SEP2" s="0"/>
      <c r="SEQ2" s="0"/>
      <c r="SER2" s="0"/>
      <c r="SES2" s="0"/>
      <c r="SET2" s="0"/>
      <c r="SEU2" s="0"/>
      <c r="SEV2" s="0"/>
      <c r="SEW2" s="0"/>
      <c r="SEX2" s="0"/>
      <c r="SEY2" s="0"/>
      <c r="SEZ2" s="0"/>
      <c r="SFA2" s="0"/>
      <c r="SFB2" s="0"/>
      <c r="SFC2" s="0"/>
      <c r="SFD2" s="0"/>
      <c r="SFE2" s="0"/>
      <c r="SFF2" s="0"/>
      <c r="SFG2" s="0"/>
      <c r="SFH2" s="0"/>
      <c r="SFI2" s="0"/>
      <c r="SFJ2" s="0"/>
      <c r="SFK2" s="0"/>
      <c r="SFL2" s="0"/>
      <c r="SFM2" s="0"/>
      <c r="SFN2" s="0"/>
      <c r="SFO2" s="0"/>
      <c r="SFP2" s="0"/>
      <c r="SFQ2" s="0"/>
      <c r="SFR2" s="0"/>
      <c r="SFS2" s="0"/>
      <c r="SFT2" s="0"/>
      <c r="SFU2" s="0"/>
      <c r="SFV2" s="0"/>
      <c r="SFW2" s="0"/>
      <c r="SFX2" s="0"/>
      <c r="SFY2" s="0"/>
      <c r="SFZ2" s="0"/>
      <c r="SGA2" s="0"/>
      <c r="SGB2" s="0"/>
      <c r="SGC2" s="0"/>
      <c r="SGD2" s="0"/>
      <c r="SGE2" s="0"/>
      <c r="SGF2" s="0"/>
      <c r="SGG2" s="0"/>
      <c r="SGH2" s="0"/>
      <c r="SGI2" s="0"/>
      <c r="SGJ2" s="0"/>
      <c r="SGK2" s="0"/>
      <c r="SGL2" s="0"/>
      <c r="SGM2" s="0"/>
      <c r="SGN2" s="0"/>
      <c r="SGO2" s="0"/>
      <c r="SGP2" s="0"/>
      <c r="SGQ2" s="0"/>
      <c r="SGR2" s="0"/>
      <c r="SGS2" s="0"/>
      <c r="SGT2" s="0"/>
      <c r="SGU2" s="0"/>
      <c r="SGV2" s="0"/>
      <c r="SGW2" s="0"/>
      <c r="SGX2" s="0"/>
      <c r="SGY2" s="0"/>
      <c r="SGZ2" s="0"/>
      <c r="SHA2" s="0"/>
      <c r="SHB2" s="0"/>
      <c r="SHC2" s="0"/>
      <c r="SHD2" s="0"/>
      <c r="SHE2" s="0"/>
      <c r="SHF2" s="0"/>
      <c r="SHG2" s="0"/>
      <c r="SHH2" s="0"/>
      <c r="SHI2" s="0"/>
      <c r="SHJ2" s="0"/>
      <c r="SHK2" s="0"/>
      <c r="SHL2" s="0"/>
      <c r="SHM2" s="0"/>
      <c r="SHN2" s="0"/>
      <c r="SHO2" s="0"/>
      <c r="SHP2" s="0"/>
      <c r="SHQ2" s="0"/>
      <c r="SHR2" s="0"/>
      <c r="SHS2" s="0"/>
      <c r="SHT2" s="0"/>
      <c r="SHU2" s="0"/>
      <c r="SHV2" s="0"/>
      <c r="SHW2" s="0"/>
      <c r="SHX2" s="0"/>
      <c r="SHY2" s="0"/>
      <c r="SHZ2" s="0"/>
      <c r="SIA2" s="0"/>
      <c r="SIB2" s="0"/>
      <c r="SIC2" s="0"/>
      <c r="SID2" s="0"/>
      <c r="SIE2" s="0"/>
      <c r="SIF2" s="0"/>
      <c r="SIG2" s="0"/>
      <c r="SIH2" s="0"/>
      <c r="SII2" s="0"/>
      <c r="SIJ2" s="0"/>
      <c r="SIK2" s="0"/>
      <c r="SIL2" s="0"/>
      <c r="SIM2" s="0"/>
      <c r="SIN2" s="0"/>
      <c r="SIO2" s="0"/>
      <c r="SIP2" s="0"/>
      <c r="SIQ2" s="0"/>
      <c r="SIR2" s="0"/>
      <c r="SIS2" s="0"/>
      <c r="SIT2" s="0"/>
      <c r="SIU2" s="0"/>
      <c r="SIV2" s="0"/>
      <c r="SIW2" s="0"/>
      <c r="SIX2" s="0"/>
      <c r="SIY2" s="0"/>
      <c r="SIZ2" s="0"/>
      <c r="SJA2" s="0"/>
      <c r="SJB2" s="0"/>
      <c r="SJC2" s="0"/>
      <c r="SJD2" s="0"/>
      <c r="SJE2" s="0"/>
      <c r="SJF2" s="0"/>
      <c r="SJG2" s="0"/>
      <c r="SJH2" s="0"/>
      <c r="SJI2" s="0"/>
      <c r="SJJ2" s="0"/>
      <c r="SJK2" s="0"/>
      <c r="SJL2" s="0"/>
      <c r="SJM2" s="0"/>
      <c r="SJN2" s="0"/>
      <c r="SJO2" s="0"/>
      <c r="SJP2" s="0"/>
      <c r="SJQ2" s="0"/>
      <c r="SJR2" s="0"/>
      <c r="SJS2" s="0"/>
      <c r="SJT2" s="0"/>
      <c r="SJU2" s="0"/>
      <c r="SJV2" s="0"/>
      <c r="SJW2" s="0"/>
      <c r="SJX2" s="0"/>
      <c r="SJY2" s="0"/>
      <c r="SJZ2" s="0"/>
      <c r="SKA2" s="0"/>
      <c r="SKB2" s="0"/>
      <c r="SKC2" s="0"/>
      <c r="SKD2" s="0"/>
      <c r="SKE2" s="0"/>
      <c r="SKF2" s="0"/>
      <c r="SKG2" s="0"/>
      <c r="SKH2" s="0"/>
      <c r="SKI2" s="0"/>
      <c r="SKJ2" s="0"/>
      <c r="SKK2" s="0"/>
      <c r="SKL2" s="0"/>
      <c r="SKM2" s="0"/>
      <c r="SKN2" s="0"/>
      <c r="SKO2" s="0"/>
      <c r="SKP2" s="0"/>
      <c r="SKQ2" s="0"/>
      <c r="SKR2" s="0"/>
      <c r="SKS2" s="0"/>
      <c r="SKT2" s="0"/>
      <c r="SKU2" s="0"/>
      <c r="SKV2" s="0"/>
      <c r="SKW2" s="0"/>
      <c r="SKX2" s="0"/>
      <c r="SKY2" s="0"/>
      <c r="SKZ2" s="0"/>
      <c r="SLA2" s="0"/>
      <c r="SLB2" s="0"/>
      <c r="SLC2" s="0"/>
      <c r="SLD2" s="0"/>
      <c r="SLE2" s="0"/>
      <c r="SLF2" s="0"/>
      <c r="SLG2" s="0"/>
      <c r="SLH2" s="0"/>
      <c r="SLI2" s="0"/>
      <c r="SLJ2" s="0"/>
      <c r="SLK2" s="0"/>
      <c r="SLL2" s="0"/>
      <c r="SLM2" s="0"/>
      <c r="SLN2" s="0"/>
      <c r="SLO2" s="0"/>
      <c r="SLP2" s="0"/>
      <c r="SLQ2" s="0"/>
      <c r="SLR2" s="0"/>
      <c r="SLS2" s="0"/>
      <c r="SLT2" s="0"/>
      <c r="SLU2" s="0"/>
      <c r="SLV2" s="0"/>
      <c r="SLW2" s="0"/>
      <c r="SLX2" s="0"/>
      <c r="SLY2" s="0"/>
      <c r="SLZ2" s="0"/>
      <c r="SMA2" s="0"/>
      <c r="SMB2" s="0"/>
      <c r="SMC2" s="0"/>
      <c r="SMD2" s="0"/>
      <c r="SME2" s="0"/>
      <c r="SMF2" s="0"/>
      <c r="SMG2" s="0"/>
      <c r="SMH2" s="0"/>
      <c r="SMI2" s="0"/>
      <c r="SMJ2" s="0"/>
      <c r="SMK2" s="0"/>
      <c r="SML2" s="0"/>
      <c r="SMM2" s="0"/>
      <c r="SMN2" s="0"/>
      <c r="SMO2" s="0"/>
      <c r="SMP2" s="0"/>
      <c r="SMQ2" s="0"/>
      <c r="SMR2" s="0"/>
      <c r="SMS2" s="0"/>
      <c r="SMT2" s="0"/>
      <c r="SMU2" s="0"/>
      <c r="SMV2" s="0"/>
      <c r="SMW2" s="0"/>
      <c r="SMX2" s="0"/>
      <c r="SMY2" s="0"/>
      <c r="SMZ2" s="0"/>
      <c r="SNA2" s="0"/>
      <c r="SNB2" s="0"/>
      <c r="SNC2" s="0"/>
      <c r="SND2" s="0"/>
      <c r="SNE2" s="0"/>
      <c r="SNF2" s="0"/>
      <c r="SNG2" s="0"/>
      <c r="SNH2" s="0"/>
      <c r="SNI2" s="0"/>
      <c r="SNJ2" s="0"/>
      <c r="SNK2" s="0"/>
      <c r="SNL2" s="0"/>
      <c r="SNM2" s="0"/>
      <c r="SNN2" s="0"/>
      <c r="SNO2" s="0"/>
      <c r="SNP2" s="0"/>
      <c r="SNQ2" s="0"/>
      <c r="SNR2" s="0"/>
      <c r="SNS2" s="0"/>
      <c r="SNT2" s="0"/>
      <c r="SNU2" s="0"/>
      <c r="SNV2" s="0"/>
      <c r="SNW2" s="0"/>
      <c r="SNX2" s="0"/>
      <c r="SNY2" s="0"/>
      <c r="SNZ2" s="0"/>
      <c r="SOA2" s="0"/>
      <c r="SOB2" s="0"/>
      <c r="SOC2" s="0"/>
      <c r="SOD2" s="0"/>
      <c r="SOE2" s="0"/>
      <c r="SOF2" s="0"/>
      <c r="SOG2" s="0"/>
      <c r="SOH2" s="0"/>
      <c r="SOI2" s="0"/>
      <c r="SOJ2" s="0"/>
      <c r="SOK2" s="0"/>
      <c r="SOL2" s="0"/>
      <c r="SOM2" s="0"/>
      <c r="SON2" s="0"/>
      <c r="SOO2" s="0"/>
      <c r="SOP2" s="0"/>
      <c r="SOQ2" s="0"/>
      <c r="SOR2" s="0"/>
      <c r="SOS2" s="0"/>
      <c r="SOT2" s="0"/>
      <c r="SOU2" s="0"/>
      <c r="SOV2" s="0"/>
      <c r="SOW2" s="0"/>
      <c r="SOX2" s="0"/>
      <c r="SOY2" s="0"/>
      <c r="SOZ2" s="0"/>
      <c r="SPA2" s="0"/>
      <c r="SPB2" s="0"/>
      <c r="SPC2" s="0"/>
      <c r="SPD2" s="0"/>
      <c r="SPE2" s="0"/>
      <c r="SPF2" s="0"/>
      <c r="SPG2" s="0"/>
      <c r="SPH2" s="0"/>
      <c r="SPI2" s="0"/>
      <c r="SPJ2" s="0"/>
      <c r="SPK2" s="0"/>
      <c r="SPL2" s="0"/>
      <c r="SPM2" s="0"/>
      <c r="SPN2" s="0"/>
      <c r="SPO2" s="0"/>
      <c r="SPP2" s="0"/>
      <c r="SPQ2" s="0"/>
      <c r="SPR2" s="0"/>
      <c r="SPS2" s="0"/>
      <c r="SPT2" s="0"/>
      <c r="SPU2" s="0"/>
      <c r="SPV2" s="0"/>
      <c r="SPW2" s="0"/>
      <c r="SPX2" s="0"/>
      <c r="SPY2" s="0"/>
      <c r="SPZ2" s="0"/>
      <c r="SQA2" s="0"/>
      <c r="SQB2" s="0"/>
      <c r="SQC2" s="0"/>
      <c r="SQD2" s="0"/>
      <c r="SQE2" s="0"/>
      <c r="SQF2" s="0"/>
      <c r="SQG2" s="0"/>
      <c r="SQH2" s="0"/>
      <c r="SQI2" s="0"/>
      <c r="SQJ2" s="0"/>
      <c r="SQK2" s="0"/>
      <c r="SQL2" s="0"/>
      <c r="SQM2" s="0"/>
      <c r="SQN2" s="0"/>
      <c r="SQO2" s="0"/>
      <c r="SQP2" s="0"/>
      <c r="SQQ2" s="0"/>
      <c r="SQR2" s="0"/>
      <c r="SQS2" s="0"/>
      <c r="SQT2" s="0"/>
      <c r="SQU2" s="0"/>
      <c r="SQV2" s="0"/>
      <c r="SQW2" s="0"/>
      <c r="SQX2" s="0"/>
      <c r="SQY2" s="0"/>
      <c r="SQZ2" s="0"/>
      <c r="SRA2" s="0"/>
      <c r="SRB2" s="0"/>
      <c r="SRC2" s="0"/>
      <c r="SRD2" s="0"/>
      <c r="SRE2" s="0"/>
      <c r="SRF2" s="0"/>
      <c r="SRG2" s="0"/>
      <c r="SRH2" s="0"/>
      <c r="SRI2" s="0"/>
      <c r="SRJ2" s="0"/>
      <c r="SRK2" s="0"/>
      <c r="SRL2" s="0"/>
      <c r="SRM2" s="0"/>
      <c r="SRN2" s="0"/>
      <c r="SRO2" s="0"/>
      <c r="SRP2" s="0"/>
      <c r="SRQ2" s="0"/>
      <c r="SRR2" s="0"/>
      <c r="SRS2" s="0"/>
      <c r="SRT2" s="0"/>
      <c r="SRU2" s="0"/>
      <c r="SRV2" s="0"/>
      <c r="SRW2" s="0"/>
      <c r="SRX2" s="0"/>
      <c r="SRY2" s="0"/>
      <c r="SRZ2" s="0"/>
      <c r="SSA2" s="0"/>
      <c r="SSB2" s="0"/>
      <c r="SSC2" s="0"/>
      <c r="SSD2" s="0"/>
      <c r="SSE2" s="0"/>
      <c r="SSF2" s="0"/>
      <c r="SSG2" s="0"/>
      <c r="SSH2" s="0"/>
      <c r="SSI2" s="0"/>
      <c r="SSJ2" s="0"/>
      <c r="SSK2" s="0"/>
      <c r="SSL2" s="0"/>
      <c r="SSM2" s="0"/>
      <c r="SSN2" s="0"/>
      <c r="SSO2" s="0"/>
      <c r="SSP2" s="0"/>
      <c r="SSQ2" s="0"/>
      <c r="SSR2" s="0"/>
      <c r="SSS2" s="0"/>
      <c r="SST2" s="0"/>
      <c r="SSU2" s="0"/>
      <c r="SSV2" s="0"/>
      <c r="SSW2" s="0"/>
      <c r="SSX2" s="0"/>
      <c r="SSY2" s="0"/>
      <c r="SSZ2" s="0"/>
      <c r="STA2" s="0"/>
      <c r="STB2" s="0"/>
      <c r="STC2" s="0"/>
      <c r="STD2" s="0"/>
      <c r="STE2" s="0"/>
      <c r="STF2" s="0"/>
      <c r="STG2" s="0"/>
      <c r="STH2" s="0"/>
      <c r="STI2" s="0"/>
      <c r="STJ2" s="0"/>
      <c r="STK2" s="0"/>
      <c r="STL2" s="0"/>
      <c r="STM2" s="0"/>
      <c r="STN2" s="0"/>
      <c r="STO2" s="0"/>
      <c r="STP2" s="0"/>
      <c r="STQ2" s="0"/>
      <c r="STR2" s="0"/>
      <c r="STS2" s="0"/>
      <c r="STT2" s="0"/>
      <c r="STU2" s="0"/>
      <c r="STV2" s="0"/>
      <c r="STW2" s="0"/>
      <c r="STX2" s="0"/>
      <c r="STY2" s="0"/>
      <c r="STZ2" s="0"/>
      <c r="SUA2" s="0"/>
      <c r="SUB2" s="0"/>
      <c r="SUC2" s="0"/>
      <c r="SUD2" s="0"/>
      <c r="SUE2" s="0"/>
      <c r="SUF2" s="0"/>
      <c r="SUG2" s="0"/>
      <c r="SUH2" s="0"/>
      <c r="SUI2" s="0"/>
      <c r="SUJ2" s="0"/>
      <c r="SUK2" s="0"/>
      <c r="SUL2" s="0"/>
      <c r="SUM2" s="0"/>
      <c r="SUN2" s="0"/>
      <c r="SUO2" s="0"/>
      <c r="SUP2" s="0"/>
      <c r="SUQ2" s="0"/>
      <c r="SUR2" s="0"/>
      <c r="SUS2" s="0"/>
      <c r="SUT2" s="0"/>
      <c r="SUU2" s="0"/>
      <c r="SUV2" s="0"/>
      <c r="SUW2" s="0"/>
      <c r="SUX2" s="0"/>
      <c r="SUY2" s="0"/>
      <c r="SUZ2" s="0"/>
      <c r="SVA2" s="0"/>
      <c r="SVB2" s="0"/>
      <c r="SVC2" s="0"/>
      <c r="SVD2" s="0"/>
      <c r="SVE2" s="0"/>
      <c r="SVF2" s="0"/>
      <c r="SVG2" s="0"/>
      <c r="SVH2" s="0"/>
      <c r="SVI2" s="0"/>
      <c r="SVJ2" s="0"/>
      <c r="SVK2" s="0"/>
      <c r="SVL2" s="0"/>
      <c r="SVM2" s="0"/>
      <c r="SVN2" s="0"/>
      <c r="SVO2" s="0"/>
      <c r="SVP2" s="0"/>
      <c r="SVQ2" s="0"/>
      <c r="SVR2" s="0"/>
      <c r="SVS2" s="0"/>
      <c r="SVT2" s="0"/>
      <c r="SVU2" s="0"/>
      <c r="SVV2" s="0"/>
      <c r="SVW2" s="0"/>
      <c r="SVX2" s="0"/>
      <c r="SVY2" s="0"/>
      <c r="SVZ2" s="0"/>
      <c r="SWA2" s="0"/>
      <c r="SWB2" s="0"/>
      <c r="SWC2" s="0"/>
      <c r="SWD2" s="0"/>
      <c r="SWE2" s="0"/>
      <c r="SWF2" s="0"/>
      <c r="SWG2" s="0"/>
      <c r="SWH2" s="0"/>
      <c r="SWI2" s="0"/>
      <c r="SWJ2" s="0"/>
      <c r="SWK2" s="0"/>
      <c r="SWL2" s="0"/>
      <c r="SWM2" s="0"/>
      <c r="SWN2" s="0"/>
      <c r="SWO2" s="0"/>
      <c r="SWP2" s="0"/>
      <c r="SWQ2" s="0"/>
      <c r="SWR2" s="0"/>
      <c r="SWS2" s="0"/>
      <c r="SWT2" s="0"/>
      <c r="SWU2" s="0"/>
      <c r="SWV2" s="0"/>
      <c r="SWW2" s="0"/>
      <c r="SWX2" s="0"/>
      <c r="SWY2" s="0"/>
      <c r="SWZ2" s="0"/>
      <c r="SXA2" s="0"/>
      <c r="SXB2" s="0"/>
      <c r="SXC2" s="0"/>
      <c r="SXD2" s="0"/>
      <c r="SXE2" s="0"/>
      <c r="SXF2" s="0"/>
      <c r="SXG2" s="0"/>
      <c r="SXH2" s="0"/>
      <c r="SXI2" s="0"/>
      <c r="SXJ2" s="0"/>
      <c r="SXK2" s="0"/>
      <c r="SXL2" s="0"/>
      <c r="SXM2" s="0"/>
      <c r="SXN2" s="0"/>
      <c r="SXO2" s="0"/>
      <c r="SXP2" s="0"/>
      <c r="SXQ2" s="0"/>
      <c r="SXR2" s="0"/>
      <c r="SXS2" s="0"/>
      <c r="SXT2" s="0"/>
      <c r="SXU2" s="0"/>
      <c r="SXV2" s="0"/>
      <c r="SXW2" s="0"/>
      <c r="SXX2" s="0"/>
      <c r="SXY2" s="0"/>
      <c r="SXZ2" s="0"/>
      <c r="SYA2" s="0"/>
      <c r="SYB2" s="0"/>
      <c r="SYC2" s="0"/>
      <c r="SYD2" s="0"/>
      <c r="SYE2" s="0"/>
      <c r="SYF2" s="0"/>
      <c r="SYG2" s="0"/>
      <c r="SYH2" s="0"/>
      <c r="SYI2" s="0"/>
      <c r="SYJ2" s="0"/>
      <c r="SYK2" s="0"/>
      <c r="SYL2" s="0"/>
      <c r="SYM2" s="0"/>
      <c r="SYN2" s="0"/>
      <c r="SYO2" s="0"/>
      <c r="SYP2" s="0"/>
      <c r="SYQ2" s="0"/>
      <c r="SYR2" s="0"/>
      <c r="SYS2" s="0"/>
      <c r="SYT2" s="0"/>
      <c r="SYU2" s="0"/>
      <c r="SYV2" s="0"/>
      <c r="SYW2" s="0"/>
      <c r="SYX2" s="0"/>
      <c r="SYY2" s="0"/>
      <c r="SYZ2" s="0"/>
      <c r="SZA2" s="0"/>
      <c r="SZB2" s="0"/>
      <c r="SZC2" s="0"/>
      <c r="SZD2" s="0"/>
      <c r="SZE2" s="0"/>
      <c r="SZF2" s="0"/>
      <c r="SZG2" s="0"/>
      <c r="SZH2" s="0"/>
      <c r="SZI2" s="0"/>
      <c r="SZJ2" s="0"/>
      <c r="SZK2" s="0"/>
      <c r="SZL2" s="0"/>
      <c r="SZM2" s="0"/>
      <c r="SZN2" s="0"/>
      <c r="SZO2" s="0"/>
      <c r="SZP2" s="0"/>
      <c r="SZQ2" s="0"/>
      <c r="SZR2" s="0"/>
      <c r="SZS2" s="0"/>
      <c r="SZT2" s="0"/>
      <c r="SZU2" s="0"/>
      <c r="SZV2" s="0"/>
      <c r="SZW2" s="0"/>
      <c r="SZX2" s="0"/>
      <c r="SZY2" s="0"/>
      <c r="SZZ2" s="0"/>
      <c r="TAA2" s="0"/>
      <c r="TAB2" s="0"/>
      <c r="TAC2" s="0"/>
      <c r="TAD2" s="0"/>
      <c r="TAE2" s="0"/>
      <c r="TAF2" s="0"/>
      <c r="TAG2" s="0"/>
      <c r="TAH2" s="0"/>
      <c r="TAI2" s="0"/>
      <c r="TAJ2" s="0"/>
      <c r="TAK2" s="0"/>
      <c r="TAL2" s="0"/>
      <c r="TAM2" s="0"/>
      <c r="TAN2" s="0"/>
      <c r="TAO2" s="0"/>
      <c r="TAP2" s="0"/>
      <c r="TAQ2" s="0"/>
      <c r="TAR2" s="0"/>
      <c r="TAS2" s="0"/>
      <c r="TAT2" s="0"/>
      <c r="TAU2" s="0"/>
      <c r="TAV2" s="0"/>
      <c r="TAW2" s="0"/>
      <c r="TAX2" s="0"/>
      <c r="TAY2" s="0"/>
      <c r="TAZ2" s="0"/>
      <c r="TBA2" s="0"/>
      <c r="TBB2" s="0"/>
      <c r="TBC2" s="0"/>
      <c r="TBD2" s="0"/>
      <c r="TBE2" s="0"/>
      <c r="TBF2" s="0"/>
      <c r="TBG2" s="0"/>
      <c r="TBH2" s="0"/>
      <c r="TBI2" s="0"/>
      <c r="TBJ2" s="0"/>
      <c r="TBK2" s="0"/>
      <c r="TBL2" s="0"/>
      <c r="TBM2" s="0"/>
      <c r="TBN2" s="0"/>
      <c r="TBO2" s="0"/>
      <c r="TBP2" s="0"/>
      <c r="TBQ2" s="0"/>
      <c r="TBR2" s="0"/>
      <c r="TBS2" s="0"/>
      <c r="TBT2" s="0"/>
      <c r="TBU2" s="0"/>
      <c r="TBV2" s="0"/>
      <c r="TBW2" s="0"/>
      <c r="TBX2" s="0"/>
      <c r="TBY2" s="0"/>
      <c r="TBZ2" s="0"/>
      <c r="TCA2" s="0"/>
      <c r="TCB2" s="0"/>
      <c r="TCC2" s="0"/>
      <c r="TCD2" s="0"/>
      <c r="TCE2" s="0"/>
      <c r="TCF2" s="0"/>
      <c r="TCG2" s="0"/>
      <c r="TCH2" s="0"/>
      <c r="TCI2" s="0"/>
      <c r="TCJ2" s="0"/>
      <c r="TCK2" s="0"/>
      <c r="TCL2" s="0"/>
      <c r="TCM2" s="0"/>
      <c r="TCN2" s="0"/>
      <c r="TCO2" s="0"/>
      <c r="TCP2" s="0"/>
      <c r="TCQ2" s="0"/>
      <c r="TCR2" s="0"/>
      <c r="TCS2" s="0"/>
      <c r="TCT2" s="0"/>
      <c r="TCU2" s="0"/>
      <c r="TCV2" s="0"/>
      <c r="TCW2" s="0"/>
      <c r="TCX2" s="0"/>
      <c r="TCY2" s="0"/>
      <c r="TCZ2" s="0"/>
      <c r="TDA2" s="0"/>
      <c r="TDB2" s="0"/>
      <c r="TDC2" s="0"/>
      <c r="TDD2" s="0"/>
      <c r="TDE2" s="0"/>
      <c r="TDF2" s="0"/>
      <c r="TDG2" s="0"/>
      <c r="TDH2" s="0"/>
      <c r="TDI2" s="0"/>
      <c r="TDJ2" s="0"/>
      <c r="TDK2" s="0"/>
      <c r="TDL2" s="0"/>
      <c r="TDM2" s="0"/>
      <c r="TDN2" s="0"/>
      <c r="TDO2" s="0"/>
      <c r="TDP2" s="0"/>
      <c r="TDQ2" s="0"/>
      <c r="TDR2" s="0"/>
      <c r="TDS2" s="0"/>
      <c r="TDT2" s="0"/>
      <c r="TDU2" s="0"/>
      <c r="TDV2" s="0"/>
      <c r="TDW2" s="0"/>
      <c r="TDX2" s="0"/>
      <c r="TDY2" s="0"/>
      <c r="TDZ2" s="0"/>
      <c r="TEA2" s="0"/>
      <c r="TEB2" s="0"/>
      <c r="TEC2" s="0"/>
      <c r="TED2" s="0"/>
      <c r="TEE2" s="0"/>
      <c r="TEF2" s="0"/>
      <c r="TEG2" s="0"/>
      <c r="TEH2" s="0"/>
      <c r="TEI2" s="0"/>
      <c r="TEJ2" s="0"/>
      <c r="TEK2" s="0"/>
      <c r="TEL2" s="0"/>
      <c r="TEM2" s="0"/>
      <c r="TEN2" s="0"/>
      <c r="TEO2" s="0"/>
      <c r="TEP2" s="0"/>
      <c r="TEQ2" s="0"/>
      <c r="TER2" s="0"/>
      <c r="TES2" s="0"/>
      <c r="TET2" s="0"/>
      <c r="TEU2" s="0"/>
      <c r="TEV2" s="0"/>
      <c r="TEW2" s="0"/>
      <c r="TEX2" s="0"/>
      <c r="TEY2" s="0"/>
      <c r="TEZ2" s="0"/>
      <c r="TFA2" s="0"/>
      <c r="TFB2" s="0"/>
      <c r="TFC2" s="0"/>
      <c r="TFD2" s="0"/>
      <c r="TFE2" s="0"/>
      <c r="TFF2" s="0"/>
      <c r="TFG2" s="0"/>
      <c r="TFH2" s="0"/>
      <c r="TFI2" s="0"/>
      <c r="TFJ2" s="0"/>
      <c r="TFK2" s="0"/>
      <c r="TFL2" s="0"/>
      <c r="TFM2" s="0"/>
      <c r="TFN2" s="0"/>
      <c r="TFO2" s="0"/>
      <c r="TFP2" s="0"/>
      <c r="TFQ2" s="0"/>
      <c r="TFR2" s="0"/>
      <c r="TFS2" s="0"/>
      <c r="TFT2" s="0"/>
      <c r="TFU2" s="0"/>
      <c r="TFV2" s="0"/>
      <c r="TFW2" s="0"/>
      <c r="TFX2" s="0"/>
      <c r="TFY2" s="0"/>
      <c r="TFZ2" s="0"/>
      <c r="TGA2" s="0"/>
      <c r="TGB2" s="0"/>
      <c r="TGC2" s="0"/>
      <c r="TGD2" s="0"/>
      <c r="TGE2" s="0"/>
      <c r="TGF2" s="0"/>
      <c r="TGG2" s="0"/>
      <c r="TGH2" s="0"/>
      <c r="TGI2" s="0"/>
      <c r="TGJ2" s="0"/>
      <c r="TGK2" s="0"/>
      <c r="TGL2" s="0"/>
      <c r="TGM2" s="0"/>
      <c r="TGN2" s="0"/>
      <c r="TGO2" s="0"/>
      <c r="TGP2" s="0"/>
      <c r="TGQ2" s="0"/>
      <c r="TGR2" s="0"/>
      <c r="TGS2" s="0"/>
      <c r="TGT2" s="0"/>
      <c r="TGU2" s="0"/>
      <c r="TGV2" s="0"/>
      <c r="TGW2" s="0"/>
      <c r="TGX2" s="0"/>
      <c r="TGY2" s="0"/>
      <c r="TGZ2" s="0"/>
      <c r="THA2" s="0"/>
      <c r="THB2" s="0"/>
      <c r="THC2" s="0"/>
      <c r="THD2" s="0"/>
      <c r="THE2" s="0"/>
      <c r="THF2" s="0"/>
      <c r="THG2" s="0"/>
      <c r="THH2" s="0"/>
      <c r="THI2" s="0"/>
      <c r="THJ2" s="0"/>
      <c r="THK2" s="0"/>
      <c r="THL2" s="0"/>
      <c r="THM2" s="0"/>
      <c r="THN2" s="0"/>
      <c r="THO2" s="0"/>
      <c r="THP2" s="0"/>
      <c r="THQ2" s="0"/>
      <c r="THR2" s="0"/>
      <c r="THS2" s="0"/>
      <c r="THT2" s="0"/>
      <c r="THU2" s="0"/>
      <c r="THV2" s="0"/>
      <c r="THW2" s="0"/>
      <c r="THX2" s="0"/>
      <c r="THY2" s="0"/>
      <c r="THZ2" s="0"/>
      <c r="TIA2" s="0"/>
      <c r="TIB2" s="0"/>
      <c r="TIC2" s="0"/>
      <c r="TID2" s="0"/>
      <c r="TIE2" s="0"/>
      <c r="TIF2" s="0"/>
      <c r="TIG2" s="0"/>
      <c r="TIH2" s="0"/>
      <c r="TII2" s="0"/>
      <c r="TIJ2" s="0"/>
      <c r="TIK2" s="0"/>
      <c r="TIL2" s="0"/>
      <c r="TIM2" s="0"/>
      <c r="TIN2" s="0"/>
      <c r="TIO2" s="0"/>
      <c r="TIP2" s="0"/>
      <c r="TIQ2" s="0"/>
      <c r="TIR2" s="0"/>
      <c r="TIS2" s="0"/>
      <c r="TIT2" s="0"/>
      <c r="TIU2" s="0"/>
      <c r="TIV2" s="0"/>
      <c r="TIW2" s="0"/>
      <c r="TIX2" s="0"/>
      <c r="TIY2" s="0"/>
      <c r="TIZ2" s="0"/>
      <c r="TJA2" s="0"/>
      <c r="TJB2" s="0"/>
      <c r="TJC2" s="0"/>
      <c r="TJD2" s="0"/>
      <c r="TJE2" s="0"/>
      <c r="TJF2" s="0"/>
      <c r="TJG2" s="0"/>
      <c r="TJH2" s="0"/>
      <c r="TJI2" s="0"/>
      <c r="TJJ2" s="0"/>
      <c r="TJK2" s="0"/>
      <c r="TJL2" s="0"/>
      <c r="TJM2" s="0"/>
      <c r="TJN2" s="0"/>
      <c r="TJO2" s="0"/>
      <c r="TJP2" s="0"/>
      <c r="TJQ2" s="0"/>
      <c r="TJR2" s="0"/>
      <c r="TJS2" s="0"/>
      <c r="TJT2" s="0"/>
      <c r="TJU2" s="0"/>
      <c r="TJV2" s="0"/>
      <c r="TJW2" s="0"/>
      <c r="TJX2" s="0"/>
      <c r="TJY2" s="0"/>
      <c r="TJZ2" s="0"/>
      <c r="TKA2" s="0"/>
      <c r="TKB2" s="0"/>
      <c r="TKC2" s="0"/>
      <c r="TKD2" s="0"/>
      <c r="TKE2" s="0"/>
      <c r="TKF2" s="0"/>
      <c r="TKG2" s="0"/>
      <c r="TKH2" s="0"/>
      <c r="TKI2" s="0"/>
      <c r="TKJ2" s="0"/>
      <c r="TKK2" s="0"/>
      <c r="TKL2" s="0"/>
      <c r="TKM2" s="0"/>
      <c r="TKN2" s="0"/>
      <c r="TKO2" s="0"/>
      <c r="TKP2" s="0"/>
      <c r="TKQ2" s="0"/>
      <c r="TKR2" s="0"/>
      <c r="TKS2" s="0"/>
      <c r="TKT2" s="0"/>
      <c r="TKU2" s="0"/>
      <c r="TKV2" s="0"/>
      <c r="TKW2" s="0"/>
      <c r="TKX2" s="0"/>
      <c r="TKY2" s="0"/>
      <c r="TKZ2" s="0"/>
      <c r="TLA2" s="0"/>
      <c r="TLB2" s="0"/>
      <c r="TLC2" s="0"/>
      <c r="TLD2" s="0"/>
      <c r="TLE2" s="0"/>
      <c r="TLF2" s="0"/>
      <c r="TLG2" s="0"/>
      <c r="TLH2" s="0"/>
      <c r="TLI2" s="0"/>
      <c r="TLJ2" s="0"/>
      <c r="TLK2" s="0"/>
      <c r="TLL2" s="0"/>
      <c r="TLM2" s="0"/>
      <c r="TLN2" s="0"/>
      <c r="TLO2" s="0"/>
      <c r="TLP2" s="0"/>
      <c r="TLQ2" s="0"/>
      <c r="TLR2" s="0"/>
      <c r="TLS2" s="0"/>
      <c r="TLT2" s="0"/>
      <c r="TLU2" s="0"/>
      <c r="TLV2" s="0"/>
      <c r="TLW2" s="0"/>
      <c r="TLX2" s="0"/>
      <c r="TLY2" s="0"/>
      <c r="TLZ2" s="0"/>
      <c r="TMA2" s="0"/>
      <c r="TMB2" s="0"/>
      <c r="TMC2" s="0"/>
      <c r="TMD2" s="0"/>
      <c r="TME2" s="0"/>
      <c r="TMF2" s="0"/>
      <c r="TMG2" s="0"/>
      <c r="TMH2" s="0"/>
      <c r="TMI2" s="0"/>
      <c r="TMJ2" s="0"/>
      <c r="TMK2" s="0"/>
      <c r="TML2" s="0"/>
      <c r="TMM2" s="0"/>
      <c r="TMN2" s="0"/>
      <c r="TMO2" s="0"/>
      <c r="TMP2" s="0"/>
      <c r="TMQ2" s="0"/>
      <c r="TMR2" s="0"/>
      <c r="TMS2" s="0"/>
      <c r="TMT2" s="0"/>
      <c r="TMU2" s="0"/>
      <c r="TMV2" s="0"/>
      <c r="TMW2" s="0"/>
      <c r="TMX2" s="0"/>
      <c r="TMY2" s="0"/>
      <c r="TMZ2" s="0"/>
      <c r="TNA2" s="0"/>
      <c r="TNB2" s="0"/>
      <c r="TNC2" s="0"/>
      <c r="TND2" s="0"/>
      <c r="TNE2" s="0"/>
      <c r="TNF2" s="0"/>
      <c r="TNG2" s="0"/>
      <c r="TNH2" s="0"/>
      <c r="TNI2" s="0"/>
      <c r="TNJ2" s="0"/>
      <c r="TNK2" s="0"/>
      <c r="TNL2" s="0"/>
      <c r="TNM2" s="0"/>
      <c r="TNN2" s="0"/>
      <c r="TNO2" s="0"/>
      <c r="TNP2" s="0"/>
      <c r="TNQ2" s="0"/>
      <c r="TNR2" s="0"/>
      <c r="TNS2" s="0"/>
      <c r="TNT2" s="0"/>
      <c r="TNU2" s="0"/>
      <c r="TNV2" s="0"/>
      <c r="TNW2" s="0"/>
      <c r="TNX2" s="0"/>
      <c r="TNY2" s="0"/>
      <c r="TNZ2" s="0"/>
      <c r="TOA2" s="0"/>
      <c r="TOB2" s="0"/>
      <c r="TOC2" s="0"/>
      <c r="TOD2" s="0"/>
      <c r="TOE2" s="0"/>
      <c r="TOF2" s="0"/>
      <c r="TOG2" s="0"/>
      <c r="TOH2" s="0"/>
      <c r="TOI2" s="0"/>
      <c r="TOJ2" s="0"/>
      <c r="TOK2" s="0"/>
      <c r="TOL2" s="0"/>
      <c r="TOM2" s="0"/>
      <c r="TON2" s="0"/>
      <c r="TOO2" s="0"/>
      <c r="TOP2" s="0"/>
      <c r="TOQ2" s="0"/>
      <c r="TOR2" s="0"/>
      <c r="TOS2" s="0"/>
      <c r="TOT2" s="0"/>
      <c r="TOU2" s="0"/>
      <c r="TOV2" s="0"/>
      <c r="TOW2" s="0"/>
      <c r="TOX2" s="0"/>
      <c r="TOY2" s="0"/>
      <c r="TOZ2" s="0"/>
      <c r="TPA2" s="0"/>
      <c r="TPB2" s="0"/>
      <c r="TPC2" s="0"/>
      <c r="TPD2" s="0"/>
      <c r="TPE2" s="0"/>
      <c r="TPF2" s="0"/>
      <c r="TPG2" s="0"/>
      <c r="TPH2" s="0"/>
      <c r="TPI2" s="0"/>
      <c r="TPJ2" s="0"/>
      <c r="TPK2" s="0"/>
      <c r="TPL2" s="0"/>
      <c r="TPM2" s="0"/>
      <c r="TPN2" s="0"/>
      <c r="TPO2" s="0"/>
      <c r="TPP2" s="0"/>
      <c r="TPQ2" s="0"/>
      <c r="TPR2" s="0"/>
      <c r="TPS2" s="0"/>
      <c r="TPT2" s="0"/>
      <c r="TPU2" s="0"/>
      <c r="TPV2" s="0"/>
      <c r="TPW2" s="0"/>
      <c r="TPX2" s="0"/>
      <c r="TPY2" s="0"/>
      <c r="TPZ2" s="0"/>
      <c r="TQA2" s="0"/>
      <c r="TQB2" s="0"/>
      <c r="TQC2" s="0"/>
      <c r="TQD2" s="0"/>
      <c r="TQE2" s="0"/>
      <c r="TQF2" s="0"/>
      <c r="TQG2" s="0"/>
      <c r="TQH2" s="0"/>
      <c r="TQI2" s="0"/>
      <c r="TQJ2" s="0"/>
      <c r="TQK2" s="0"/>
      <c r="TQL2" s="0"/>
      <c r="TQM2" s="0"/>
      <c r="TQN2" s="0"/>
      <c r="TQO2" s="0"/>
      <c r="TQP2" s="0"/>
      <c r="TQQ2" s="0"/>
      <c r="TQR2" s="0"/>
      <c r="TQS2" s="0"/>
      <c r="TQT2" s="0"/>
      <c r="TQU2" s="0"/>
      <c r="TQV2" s="0"/>
      <c r="TQW2" s="0"/>
      <c r="TQX2" s="0"/>
      <c r="TQY2" s="0"/>
      <c r="TQZ2" s="0"/>
      <c r="TRA2" s="0"/>
      <c r="TRB2" s="0"/>
      <c r="TRC2" s="0"/>
      <c r="TRD2" s="0"/>
      <c r="TRE2" s="0"/>
      <c r="TRF2" s="0"/>
      <c r="TRG2" s="0"/>
      <c r="TRH2" s="0"/>
      <c r="TRI2" s="0"/>
      <c r="TRJ2" s="0"/>
      <c r="TRK2" s="0"/>
      <c r="TRL2" s="0"/>
      <c r="TRM2" s="0"/>
      <c r="TRN2" s="0"/>
      <c r="TRO2" s="0"/>
      <c r="TRP2" s="0"/>
      <c r="TRQ2" s="0"/>
      <c r="TRR2" s="0"/>
      <c r="TRS2" s="0"/>
      <c r="TRT2" s="0"/>
      <c r="TRU2" s="0"/>
      <c r="TRV2" s="0"/>
      <c r="TRW2" s="0"/>
      <c r="TRX2" s="0"/>
      <c r="TRY2" s="0"/>
      <c r="TRZ2" s="0"/>
      <c r="TSA2" s="0"/>
      <c r="TSB2" s="0"/>
      <c r="TSC2" s="0"/>
      <c r="TSD2" s="0"/>
      <c r="TSE2" s="0"/>
      <c r="TSF2" s="0"/>
      <c r="TSG2" s="0"/>
      <c r="TSH2" s="0"/>
      <c r="TSI2" s="0"/>
      <c r="TSJ2" s="0"/>
      <c r="TSK2" s="0"/>
      <c r="TSL2" s="0"/>
      <c r="TSM2" s="0"/>
      <c r="TSN2" s="0"/>
      <c r="TSO2" s="0"/>
      <c r="TSP2" s="0"/>
      <c r="TSQ2" s="0"/>
      <c r="TSR2" s="0"/>
      <c r="TSS2" s="0"/>
      <c r="TST2" s="0"/>
      <c r="TSU2" s="0"/>
      <c r="TSV2" s="0"/>
      <c r="TSW2" s="0"/>
      <c r="TSX2" s="0"/>
      <c r="TSY2" s="0"/>
      <c r="TSZ2" s="0"/>
      <c r="TTA2" s="0"/>
      <c r="TTB2" s="0"/>
      <c r="TTC2" s="0"/>
      <c r="TTD2" s="0"/>
      <c r="TTE2" s="0"/>
      <c r="TTF2" s="0"/>
      <c r="TTG2" s="0"/>
      <c r="TTH2" s="0"/>
      <c r="TTI2" s="0"/>
      <c r="TTJ2" s="0"/>
      <c r="TTK2" s="0"/>
      <c r="TTL2" s="0"/>
      <c r="TTM2" s="0"/>
      <c r="TTN2" s="0"/>
      <c r="TTO2" s="0"/>
      <c r="TTP2" s="0"/>
      <c r="TTQ2" s="0"/>
      <c r="TTR2" s="0"/>
      <c r="TTS2" s="0"/>
      <c r="TTT2" s="0"/>
      <c r="TTU2" s="0"/>
      <c r="TTV2" s="0"/>
      <c r="TTW2" s="0"/>
      <c r="TTX2" s="0"/>
      <c r="TTY2" s="0"/>
      <c r="TTZ2" s="0"/>
      <c r="TUA2" s="0"/>
      <c r="TUB2" s="0"/>
      <c r="TUC2" s="0"/>
      <c r="TUD2" s="0"/>
      <c r="TUE2" s="0"/>
      <c r="TUF2" s="0"/>
      <c r="TUG2" s="0"/>
      <c r="TUH2" s="0"/>
      <c r="TUI2" s="0"/>
      <c r="TUJ2" s="0"/>
      <c r="TUK2" s="0"/>
      <c r="TUL2" s="0"/>
      <c r="TUM2" s="0"/>
      <c r="TUN2" s="0"/>
      <c r="TUO2" s="0"/>
      <c r="TUP2" s="0"/>
      <c r="TUQ2" s="0"/>
      <c r="TUR2" s="0"/>
      <c r="TUS2" s="0"/>
      <c r="TUT2" s="0"/>
      <c r="TUU2" s="0"/>
      <c r="TUV2" s="0"/>
      <c r="TUW2" s="0"/>
      <c r="TUX2" s="0"/>
      <c r="TUY2" s="0"/>
      <c r="TUZ2" s="0"/>
      <c r="TVA2" s="0"/>
      <c r="TVB2" s="0"/>
      <c r="TVC2" s="0"/>
      <c r="TVD2" s="0"/>
      <c r="TVE2" s="0"/>
      <c r="TVF2" s="0"/>
      <c r="TVG2" s="0"/>
      <c r="TVH2" s="0"/>
      <c r="TVI2" s="0"/>
      <c r="TVJ2" s="0"/>
      <c r="TVK2" s="0"/>
      <c r="TVL2" s="0"/>
      <c r="TVM2" s="0"/>
      <c r="TVN2" s="0"/>
      <c r="TVO2" s="0"/>
      <c r="TVP2" s="0"/>
      <c r="TVQ2" s="0"/>
      <c r="TVR2" s="0"/>
      <c r="TVS2" s="0"/>
      <c r="TVT2" s="0"/>
      <c r="TVU2" s="0"/>
      <c r="TVV2" s="0"/>
      <c r="TVW2" s="0"/>
      <c r="TVX2" s="0"/>
      <c r="TVY2" s="0"/>
      <c r="TVZ2" s="0"/>
      <c r="TWA2" s="0"/>
      <c r="TWB2" s="0"/>
      <c r="TWC2" s="0"/>
      <c r="TWD2" s="0"/>
      <c r="TWE2" s="0"/>
      <c r="TWF2" s="0"/>
      <c r="TWG2" s="0"/>
      <c r="TWH2" s="0"/>
      <c r="TWI2" s="0"/>
      <c r="TWJ2" s="0"/>
      <c r="TWK2" s="0"/>
      <c r="TWL2" s="0"/>
      <c r="TWM2" s="0"/>
      <c r="TWN2" s="0"/>
      <c r="TWO2" s="0"/>
      <c r="TWP2" s="0"/>
      <c r="TWQ2" s="0"/>
      <c r="TWR2" s="0"/>
      <c r="TWS2" s="0"/>
      <c r="TWT2" s="0"/>
      <c r="TWU2" s="0"/>
      <c r="TWV2" s="0"/>
      <c r="TWW2" s="0"/>
      <c r="TWX2" s="0"/>
      <c r="TWY2" s="0"/>
      <c r="TWZ2" s="0"/>
      <c r="TXA2" s="0"/>
      <c r="TXB2" s="0"/>
      <c r="TXC2" s="0"/>
      <c r="TXD2" s="0"/>
      <c r="TXE2" s="0"/>
      <c r="TXF2" s="0"/>
      <c r="TXG2" s="0"/>
      <c r="TXH2" s="0"/>
      <c r="TXI2" s="0"/>
      <c r="TXJ2" s="0"/>
      <c r="TXK2" s="0"/>
      <c r="TXL2" s="0"/>
      <c r="TXM2" s="0"/>
      <c r="TXN2" s="0"/>
      <c r="TXO2" s="0"/>
      <c r="TXP2" s="0"/>
      <c r="TXQ2" s="0"/>
      <c r="TXR2" s="0"/>
      <c r="TXS2" s="0"/>
      <c r="TXT2" s="0"/>
      <c r="TXU2" s="0"/>
      <c r="TXV2" s="0"/>
      <c r="TXW2" s="0"/>
      <c r="TXX2" s="0"/>
      <c r="TXY2" s="0"/>
      <c r="TXZ2" s="0"/>
      <c r="TYA2" s="0"/>
      <c r="TYB2" s="0"/>
      <c r="TYC2" s="0"/>
      <c r="TYD2" s="0"/>
      <c r="TYE2" s="0"/>
      <c r="TYF2" s="0"/>
      <c r="TYG2" s="0"/>
      <c r="TYH2" s="0"/>
      <c r="TYI2" s="0"/>
      <c r="TYJ2" s="0"/>
      <c r="TYK2" s="0"/>
      <c r="TYL2" s="0"/>
      <c r="TYM2" s="0"/>
      <c r="TYN2" s="0"/>
      <c r="TYO2" s="0"/>
      <c r="TYP2" s="0"/>
      <c r="TYQ2" s="0"/>
      <c r="TYR2" s="0"/>
      <c r="TYS2" s="0"/>
      <c r="TYT2" s="0"/>
      <c r="TYU2" s="0"/>
      <c r="TYV2" s="0"/>
      <c r="TYW2" s="0"/>
      <c r="TYX2" s="0"/>
      <c r="TYY2" s="0"/>
      <c r="TYZ2" s="0"/>
      <c r="TZA2" s="0"/>
      <c r="TZB2" s="0"/>
      <c r="TZC2" s="0"/>
      <c r="TZD2" s="0"/>
      <c r="TZE2" s="0"/>
      <c r="TZF2" s="0"/>
      <c r="TZG2" s="0"/>
      <c r="TZH2" s="0"/>
      <c r="TZI2" s="0"/>
      <c r="TZJ2" s="0"/>
      <c r="TZK2" s="0"/>
      <c r="TZL2" s="0"/>
      <c r="TZM2" s="0"/>
      <c r="TZN2" s="0"/>
      <c r="TZO2" s="0"/>
      <c r="TZP2" s="0"/>
      <c r="TZQ2" s="0"/>
      <c r="TZR2" s="0"/>
      <c r="TZS2" s="0"/>
      <c r="TZT2" s="0"/>
      <c r="TZU2" s="0"/>
      <c r="TZV2" s="0"/>
      <c r="TZW2" s="0"/>
      <c r="TZX2" s="0"/>
      <c r="TZY2" s="0"/>
      <c r="TZZ2" s="0"/>
      <c r="UAA2" s="0"/>
      <c r="UAB2" s="0"/>
      <c r="UAC2" s="0"/>
      <c r="UAD2" s="0"/>
      <c r="UAE2" s="0"/>
      <c r="UAF2" s="0"/>
      <c r="UAG2" s="0"/>
      <c r="UAH2" s="0"/>
      <c r="UAI2" s="0"/>
      <c r="UAJ2" s="0"/>
      <c r="UAK2" s="0"/>
      <c r="UAL2" s="0"/>
      <c r="UAM2" s="0"/>
      <c r="UAN2" s="0"/>
      <c r="UAO2" s="0"/>
      <c r="UAP2" s="0"/>
      <c r="UAQ2" s="0"/>
      <c r="UAR2" s="0"/>
      <c r="UAS2" s="0"/>
      <c r="UAT2" s="0"/>
      <c r="UAU2" s="0"/>
      <c r="UAV2" s="0"/>
      <c r="UAW2" s="0"/>
      <c r="UAX2" s="0"/>
      <c r="UAY2" s="0"/>
      <c r="UAZ2" s="0"/>
      <c r="UBA2" s="0"/>
      <c r="UBB2" s="0"/>
      <c r="UBC2" s="0"/>
      <c r="UBD2" s="0"/>
      <c r="UBE2" s="0"/>
      <c r="UBF2" s="0"/>
      <c r="UBG2" s="0"/>
      <c r="UBH2" s="0"/>
      <c r="UBI2" s="0"/>
      <c r="UBJ2" s="0"/>
      <c r="UBK2" s="0"/>
      <c r="UBL2" s="0"/>
      <c r="UBM2" s="0"/>
      <c r="UBN2" s="0"/>
      <c r="UBO2" s="0"/>
      <c r="UBP2" s="0"/>
      <c r="UBQ2" s="0"/>
      <c r="UBR2" s="0"/>
      <c r="UBS2" s="0"/>
      <c r="UBT2" s="0"/>
      <c r="UBU2" s="0"/>
      <c r="UBV2" s="0"/>
      <c r="UBW2" s="0"/>
      <c r="UBX2" s="0"/>
      <c r="UBY2" s="0"/>
      <c r="UBZ2" s="0"/>
      <c r="UCA2" s="0"/>
      <c r="UCB2" s="0"/>
      <c r="UCC2" s="0"/>
      <c r="UCD2" s="0"/>
      <c r="UCE2" s="0"/>
      <c r="UCF2" s="0"/>
      <c r="UCG2" s="0"/>
      <c r="UCH2" s="0"/>
      <c r="UCI2" s="0"/>
      <c r="UCJ2" s="0"/>
      <c r="UCK2" s="0"/>
      <c r="UCL2" s="0"/>
      <c r="UCM2" s="0"/>
      <c r="UCN2" s="0"/>
      <c r="UCO2" s="0"/>
      <c r="UCP2" s="0"/>
      <c r="UCQ2" s="0"/>
      <c r="UCR2" s="0"/>
      <c r="UCS2" s="0"/>
      <c r="UCT2" s="0"/>
      <c r="UCU2" s="0"/>
      <c r="UCV2" s="0"/>
      <c r="UCW2" s="0"/>
      <c r="UCX2" s="0"/>
      <c r="UCY2" s="0"/>
      <c r="UCZ2" s="0"/>
      <c r="UDA2" s="0"/>
      <c r="UDB2" s="0"/>
      <c r="UDC2" s="0"/>
      <c r="UDD2" s="0"/>
      <c r="UDE2" s="0"/>
      <c r="UDF2" s="0"/>
      <c r="UDG2" s="0"/>
      <c r="UDH2" s="0"/>
      <c r="UDI2" s="0"/>
      <c r="UDJ2" s="0"/>
      <c r="UDK2" s="0"/>
      <c r="UDL2" s="0"/>
      <c r="UDM2" s="0"/>
      <c r="UDN2" s="0"/>
      <c r="UDO2" s="0"/>
      <c r="UDP2" s="0"/>
      <c r="UDQ2" s="0"/>
      <c r="UDR2" s="0"/>
      <c r="UDS2" s="0"/>
      <c r="UDT2" s="0"/>
      <c r="UDU2" s="0"/>
      <c r="UDV2" s="0"/>
      <c r="UDW2" s="0"/>
      <c r="UDX2" s="0"/>
      <c r="UDY2" s="0"/>
      <c r="UDZ2" s="0"/>
      <c r="UEA2" s="0"/>
      <c r="UEB2" s="0"/>
      <c r="UEC2" s="0"/>
      <c r="UED2" s="0"/>
      <c r="UEE2" s="0"/>
      <c r="UEF2" s="0"/>
      <c r="UEG2" s="0"/>
      <c r="UEH2" s="0"/>
      <c r="UEI2" s="0"/>
      <c r="UEJ2" s="0"/>
      <c r="UEK2" s="0"/>
      <c r="UEL2" s="0"/>
      <c r="UEM2" s="0"/>
      <c r="UEN2" s="0"/>
      <c r="UEO2" s="0"/>
      <c r="UEP2" s="0"/>
      <c r="UEQ2" s="0"/>
      <c r="UER2" s="0"/>
      <c r="UES2" s="0"/>
      <c r="UET2" s="0"/>
      <c r="UEU2" s="0"/>
      <c r="UEV2" s="0"/>
      <c r="UEW2" s="0"/>
      <c r="UEX2" s="0"/>
      <c r="UEY2" s="0"/>
      <c r="UEZ2" s="0"/>
      <c r="UFA2" s="0"/>
      <c r="UFB2" s="0"/>
      <c r="UFC2" s="0"/>
      <c r="UFD2" s="0"/>
      <c r="UFE2" s="0"/>
      <c r="UFF2" s="0"/>
      <c r="UFG2" s="0"/>
      <c r="UFH2" s="0"/>
      <c r="UFI2" s="0"/>
      <c r="UFJ2" s="0"/>
      <c r="UFK2" s="0"/>
      <c r="UFL2" s="0"/>
      <c r="UFM2" s="0"/>
      <c r="UFN2" s="0"/>
      <c r="UFO2" s="0"/>
      <c r="UFP2" s="0"/>
      <c r="UFQ2" s="0"/>
      <c r="UFR2" s="0"/>
      <c r="UFS2" s="0"/>
      <c r="UFT2" s="0"/>
      <c r="UFU2" s="0"/>
      <c r="UFV2" s="0"/>
      <c r="UFW2" s="0"/>
      <c r="UFX2" s="0"/>
      <c r="UFY2" s="0"/>
      <c r="UFZ2" s="0"/>
      <c r="UGA2" s="0"/>
      <c r="UGB2" s="0"/>
      <c r="UGC2" s="0"/>
      <c r="UGD2" s="0"/>
      <c r="UGE2" s="0"/>
      <c r="UGF2" s="0"/>
      <c r="UGG2" s="0"/>
      <c r="UGH2" s="0"/>
      <c r="UGI2" s="0"/>
      <c r="UGJ2" s="0"/>
      <c r="UGK2" s="0"/>
      <c r="UGL2" s="0"/>
      <c r="UGM2" s="0"/>
      <c r="UGN2" s="0"/>
      <c r="UGO2" s="0"/>
      <c r="UGP2" s="0"/>
      <c r="UGQ2" s="0"/>
      <c r="UGR2" s="0"/>
      <c r="UGS2" s="0"/>
      <c r="UGT2" s="0"/>
      <c r="UGU2" s="0"/>
      <c r="UGV2" s="0"/>
      <c r="UGW2" s="0"/>
      <c r="UGX2" s="0"/>
      <c r="UGY2" s="0"/>
      <c r="UGZ2" s="0"/>
      <c r="UHA2" s="0"/>
      <c r="UHB2" s="0"/>
      <c r="UHC2" s="0"/>
      <c r="UHD2" s="0"/>
      <c r="UHE2" s="0"/>
      <c r="UHF2" s="0"/>
      <c r="UHG2" s="0"/>
      <c r="UHH2" s="0"/>
      <c r="UHI2" s="0"/>
      <c r="UHJ2" s="0"/>
      <c r="UHK2" s="0"/>
      <c r="UHL2" s="0"/>
      <c r="UHM2" s="0"/>
      <c r="UHN2" s="0"/>
      <c r="UHO2" s="0"/>
      <c r="UHP2" s="0"/>
      <c r="UHQ2" s="0"/>
      <c r="UHR2" s="0"/>
      <c r="UHS2" s="0"/>
      <c r="UHT2" s="0"/>
      <c r="UHU2" s="0"/>
      <c r="UHV2" s="0"/>
      <c r="UHW2" s="0"/>
      <c r="UHX2" s="0"/>
      <c r="UHY2" s="0"/>
      <c r="UHZ2" s="0"/>
      <c r="UIA2" s="0"/>
      <c r="UIB2" s="0"/>
      <c r="UIC2" s="0"/>
      <c r="UID2" s="0"/>
      <c r="UIE2" s="0"/>
      <c r="UIF2" s="0"/>
      <c r="UIG2" s="0"/>
      <c r="UIH2" s="0"/>
      <c r="UII2" s="0"/>
      <c r="UIJ2" s="0"/>
      <c r="UIK2" s="0"/>
      <c r="UIL2" s="0"/>
      <c r="UIM2" s="0"/>
      <c r="UIN2" s="0"/>
      <c r="UIO2" s="0"/>
      <c r="UIP2" s="0"/>
      <c r="UIQ2" s="0"/>
      <c r="UIR2" s="0"/>
      <c r="UIS2" s="0"/>
      <c r="UIT2" s="0"/>
      <c r="UIU2" s="0"/>
      <c r="UIV2" s="0"/>
      <c r="UIW2" s="0"/>
      <c r="UIX2" s="0"/>
      <c r="UIY2" s="0"/>
      <c r="UIZ2" s="0"/>
      <c r="UJA2" s="0"/>
      <c r="UJB2" s="0"/>
      <c r="UJC2" s="0"/>
      <c r="UJD2" s="0"/>
      <c r="UJE2" s="0"/>
      <c r="UJF2" s="0"/>
      <c r="UJG2" s="0"/>
      <c r="UJH2" s="0"/>
      <c r="UJI2" s="0"/>
      <c r="UJJ2" s="0"/>
      <c r="UJK2" s="0"/>
      <c r="UJL2" s="0"/>
      <c r="UJM2" s="0"/>
      <c r="UJN2" s="0"/>
      <c r="UJO2" s="0"/>
      <c r="UJP2" s="0"/>
      <c r="UJQ2" s="0"/>
      <c r="UJR2" s="0"/>
      <c r="UJS2" s="0"/>
      <c r="UJT2" s="0"/>
      <c r="UJU2" s="0"/>
      <c r="UJV2" s="0"/>
      <c r="UJW2" s="0"/>
      <c r="UJX2" s="0"/>
      <c r="UJY2" s="0"/>
      <c r="UJZ2" s="0"/>
      <c r="UKA2" s="0"/>
      <c r="UKB2" s="0"/>
      <c r="UKC2" s="0"/>
      <c r="UKD2" s="0"/>
      <c r="UKE2" s="0"/>
      <c r="UKF2" s="0"/>
      <c r="UKG2" s="0"/>
      <c r="UKH2" s="0"/>
      <c r="UKI2" s="0"/>
      <c r="UKJ2" s="0"/>
      <c r="UKK2" s="0"/>
      <c r="UKL2" s="0"/>
      <c r="UKM2" s="0"/>
      <c r="UKN2" s="0"/>
      <c r="UKO2" s="0"/>
      <c r="UKP2" s="0"/>
      <c r="UKQ2" s="0"/>
      <c r="UKR2" s="0"/>
      <c r="UKS2" s="0"/>
      <c r="UKT2" s="0"/>
      <c r="UKU2" s="0"/>
      <c r="UKV2" s="0"/>
      <c r="UKW2" s="0"/>
      <c r="UKX2" s="0"/>
      <c r="UKY2" s="0"/>
      <c r="UKZ2" s="0"/>
      <c r="ULA2" s="0"/>
      <c r="ULB2" s="0"/>
      <c r="ULC2" s="0"/>
      <c r="ULD2" s="0"/>
      <c r="ULE2" s="0"/>
      <c r="ULF2" s="0"/>
      <c r="ULG2" s="0"/>
      <c r="ULH2" s="0"/>
      <c r="ULI2" s="0"/>
      <c r="ULJ2" s="0"/>
      <c r="ULK2" s="0"/>
      <c r="ULL2" s="0"/>
      <c r="ULM2" s="0"/>
      <c r="ULN2" s="0"/>
      <c r="ULO2" s="0"/>
      <c r="ULP2" s="0"/>
      <c r="ULQ2" s="0"/>
      <c r="ULR2" s="0"/>
      <c r="ULS2" s="0"/>
      <c r="ULT2" s="0"/>
      <c r="ULU2" s="0"/>
      <c r="ULV2" s="0"/>
      <c r="ULW2" s="0"/>
      <c r="ULX2" s="0"/>
      <c r="ULY2" s="0"/>
      <c r="ULZ2" s="0"/>
      <c r="UMA2" s="0"/>
      <c r="UMB2" s="0"/>
      <c r="UMC2" s="0"/>
      <c r="UMD2" s="0"/>
      <c r="UME2" s="0"/>
      <c r="UMF2" s="0"/>
      <c r="UMG2" s="0"/>
      <c r="UMH2" s="0"/>
      <c r="UMI2" s="0"/>
      <c r="UMJ2" s="0"/>
      <c r="UMK2" s="0"/>
      <c r="UML2" s="0"/>
      <c r="UMM2" s="0"/>
      <c r="UMN2" s="0"/>
      <c r="UMO2" s="0"/>
      <c r="UMP2" s="0"/>
      <c r="UMQ2" s="0"/>
      <c r="UMR2" s="0"/>
      <c r="UMS2" s="0"/>
      <c r="UMT2" s="0"/>
      <c r="UMU2" s="0"/>
      <c r="UMV2" s="0"/>
      <c r="UMW2" s="0"/>
      <c r="UMX2" s="0"/>
      <c r="UMY2" s="0"/>
      <c r="UMZ2" s="0"/>
      <c r="UNA2" s="0"/>
      <c r="UNB2" s="0"/>
      <c r="UNC2" s="0"/>
      <c r="UND2" s="0"/>
      <c r="UNE2" s="0"/>
      <c r="UNF2" s="0"/>
      <c r="UNG2" s="0"/>
      <c r="UNH2" s="0"/>
      <c r="UNI2" s="0"/>
      <c r="UNJ2" s="0"/>
      <c r="UNK2" s="0"/>
      <c r="UNL2" s="0"/>
      <c r="UNM2" s="0"/>
      <c r="UNN2" s="0"/>
      <c r="UNO2" s="0"/>
      <c r="UNP2" s="0"/>
      <c r="UNQ2" s="0"/>
      <c r="UNR2" s="0"/>
      <c r="UNS2" s="0"/>
      <c r="UNT2" s="0"/>
      <c r="UNU2" s="0"/>
      <c r="UNV2" s="0"/>
      <c r="UNW2" s="0"/>
      <c r="UNX2" s="0"/>
      <c r="UNY2" s="0"/>
      <c r="UNZ2" s="0"/>
      <c r="UOA2" s="0"/>
      <c r="UOB2" s="0"/>
      <c r="UOC2" s="0"/>
      <c r="UOD2" s="0"/>
      <c r="UOE2" s="0"/>
      <c r="UOF2" s="0"/>
      <c r="UOG2" s="0"/>
      <c r="UOH2" s="0"/>
      <c r="UOI2" s="0"/>
      <c r="UOJ2" s="0"/>
      <c r="UOK2" s="0"/>
      <c r="UOL2" s="0"/>
      <c r="UOM2" s="0"/>
      <c r="UON2" s="0"/>
      <c r="UOO2" s="0"/>
      <c r="UOP2" s="0"/>
      <c r="UOQ2" s="0"/>
      <c r="UOR2" s="0"/>
      <c r="UOS2" s="0"/>
      <c r="UOT2" s="0"/>
      <c r="UOU2" s="0"/>
      <c r="UOV2" s="0"/>
      <c r="UOW2" s="0"/>
      <c r="UOX2" s="0"/>
      <c r="UOY2" s="0"/>
      <c r="UOZ2" s="0"/>
      <c r="UPA2" s="0"/>
      <c r="UPB2" s="0"/>
      <c r="UPC2" s="0"/>
      <c r="UPD2" s="0"/>
      <c r="UPE2" s="0"/>
      <c r="UPF2" s="0"/>
      <c r="UPG2" s="0"/>
      <c r="UPH2" s="0"/>
      <c r="UPI2" s="0"/>
      <c r="UPJ2" s="0"/>
      <c r="UPK2" s="0"/>
      <c r="UPL2" s="0"/>
      <c r="UPM2" s="0"/>
      <c r="UPN2" s="0"/>
      <c r="UPO2" s="0"/>
      <c r="UPP2" s="0"/>
      <c r="UPQ2" s="0"/>
      <c r="UPR2" s="0"/>
      <c r="UPS2" s="0"/>
      <c r="UPT2" s="0"/>
      <c r="UPU2" s="0"/>
      <c r="UPV2" s="0"/>
      <c r="UPW2" s="0"/>
      <c r="UPX2" s="0"/>
      <c r="UPY2" s="0"/>
      <c r="UPZ2" s="0"/>
      <c r="UQA2" s="0"/>
      <c r="UQB2" s="0"/>
      <c r="UQC2" s="0"/>
      <c r="UQD2" s="0"/>
      <c r="UQE2" s="0"/>
      <c r="UQF2" s="0"/>
      <c r="UQG2" s="0"/>
      <c r="UQH2" s="0"/>
      <c r="UQI2" s="0"/>
      <c r="UQJ2" s="0"/>
      <c r="UQK2" s="0"/>
      <c r="UQL2" s="0"/>
      <c r="UQM2" s="0"/>
      <c r="UQN2" s="0"/>
      <c r="UQO2" s="0"/>
      <c r="UQP2" s="0"/>
      <c r="UQQ2" s="0"/>
      <c r="UQR2" s="0"/>
      <c r="UQS2" s="0"/>
      <c r="UQT2" s="0"/>
      <c r="UQU2" s="0"/>
      <c r="UQV2" s="0"/>
      <c r="UQW2" s="0"/>
      <c r="UQX2" s="0"/>
      <c r="UQY2" s="0"/>
      <c r="UQZ2" s="0"/>
      <c r="URA2" s="0"/>
      <c r="URB2" s="0"/>
      <c r="URC2" s="0"/>
      <c r="URD2" s="0"/>
      <c r="URE2" s="0"/>
      <c r="URF2" s="0"/>
      <c r="URG2" s="0"/>
      <c r="URH2" s="0"/>
      <c r="URI2" s="0"/>
      <c r="URJ2" s="0"/>
      <c r="URK2" s="0"/>
      <c r="URL2" s="0"/>
      <c r="URM2" s="0"/>
      <c r="URN2" s="0"/>
      <c r="URO2" s="0"/>
      <c r="URP2" s="0"/>
      <c r="URQ2" s="0"/>
      <c r="URR2" s="0"/>
      <c r="URS2" s="0"/>
      <c r="URT2" s="0"/>
      <c r="URU2" s="0"/>
      <c r="URV2" s="0"/>
      <c r="URW2" s="0"/>
      <c r="URX2" s="0"/>
      <c r="URY2" s="0"/>
      <c r="URZ2" s="0"/>
      <c r="USA2" s="0"/>
      <c r="USB2" s="0"/>
      <c r="USC2" s="0"/>
      <c r="USD2" s="0"/>
      <c r="USE2" s="0"/>
      <c r="USF2" s="0"/>
      <c r="USG2" s="0"/>
      <c r="USH2" s="0"/>
      <c r="USI2" s="0"/>
      <c r="USJ2" s="0"/>
      <c r="USK2" s="0"/>
      <c r="USL2" s="0"/>
      <c r="USM2" s="0"/>
      <c r="USN2" s="0"/>
      <c r="USO2" s="0"/>
      <c r="USP2" s="0"/>
      <c r="USQ2" s="0"/>
      <c r="USR2" s="0"/>
      <c r="USS2" s="0"/>
      <c r="UST2" s="0"/>
      <c r="USU2" s="0"/>
      <c r="USV2" s="0"/>
      <c r="USW2" s="0"/>
      <c r="USX2" s="0"/>
      <c r="USY2" s="0"/>
      <c r="USZ2" s="0"/>
      <c r="UTA2" s="0"/>
      <c r="UTB2" s="0"/>
      <c r="UTC2" s="0"/>
      <c r="UTD2" s="0"/>
      <c r="UTE2" s="0"/>
      <c r="UTF2" s="0"/>
      <c r="UTG2" s="0"/>
      <c r="UTH2" s="0"/>
      <c r="UTI2" s="0"/>
      <c r="UTJ2" s="0"/>
      <c r="UTK2" s="0"/>
      <c r="UTL2" s="0"/>
      <c r="UTM2" s="0"/>
      <c r="UTN2" s="0"/>
      <c r="UTO2" s="0"/>
      <c r="UTP2" s="0"/>
      <c r="UTQ2" s="0"/>
      <c r="UTR2" s="0"/>
      <c r="UTS2" s="0"/>
      <c r="UTT2" s="0"/>
      <c r="UTU2" s="0"/>
      <c r="UTV2" s="0"/>
      <c r="UTW2" s="0"/>
      <c r="UTX2" s="0"/>
      <c r="UTY2" s="0"/>
      <c r="UTZ2" s="0"/>
      <c r="UUA2" s="0"/>
      <c r="UUB2" s="0"/>
      <c r="UUC2" s="0"/>
      <c r="UUD2" s="0"/>
      <c r="UUE2" s="0"/>
      <c r="UUF2" s="0"/>
      <c r="UUG2" s="0"/>
      <c r="UUH2" s="0"/>
      <c r="UUI2" s="0"/>
      <c r="UUJ2" s="0"/>
      <c r="UUK2" s="0"/>
      <c r="UUL2" s="0"/>
      <c r="UUM2" s="0"/>
      <c r="UUN2" s="0"/>
      <c r="UUO2" s="0"/>
      <c r="UUP2" s="0"/>
      <c r="UUQ2" s="0"/>
      <c r="UUR2" s="0"/>
      <c r="UUS2" s="0"/>
      <c r="UUT2" s="0"/>
      <c r="UUU2" s="0"/>
      <c r="UUV2" s="0"/>
      <c r="UUW2" s="0"/>
      <c r="UUX2" s="0"/>
      <c r="UUY2" s="0"/>
      <c r="UUZ2" s="0"/>
      <c r="UVA2" s="0"/>
      <c r="UVB2" s="0"/>
      <c r="UVC2" s="0"/>
      <c r="UVD2" s="0"/>
      <c r="UVE2" s="0"/>
      <c r="UVF2" s="0"/>
      <c r="UVG2" s="0"/>
      <c r="UVH2" s="0"/>
      <c r="UVI2" s="0"/>
      <c r="UVJ2" s="0"/>
      <c r="UVK2" s="0"/>
      <c r="UVL2" s="0"/>
      <c r="UVM2" s="0"/>
      <c r="UVN2" s="0"/>
      <c r="UVO2" s="0"/>
      <c r="UVP2" s="0"/>
      <c r="UVQ2" s="0"/>
      <c r="UVR2" s="0"/>
      <c r="UVS2" s="0"/>
      <c r="UVT2" s="0"/>
      <c r="UVU2" s="0"/>
      <c r="UVV2" s="0"/>
      <c r="UVW2" s="0"/>
      <c r="UVX2" s="0"/>
      <c r="UVY2" s="0"/>
      <c r="UVZ2" s="0"/>
      <c r="UWA2" s="0"/>
      <c r="UWB2" s="0"/>
      <c r="UWC2" s="0"/>
      <c r="UWD2" s="0"/>
      <c r="UWE2" s="0"/>
      <c r="UWF2" s="0"/>
      <c r="UWG2" s="0"/>
      <c r="UWH2" s="0"/>
      <c r="UWI2" s="0"/>
      <c r="UWJ2" s="0"/>
      <c r="UWK2" s="0"/>
      <c r="UWL2" s="0"/>
      <c r="UWM2" s="0"/>
      <c r="UWN2" s="0"/>
      <c r="UWO2" s="0"/>
      <c r="UWP2" s="0"/>
      <c r="UWQ2" s="0"/>
      <c r="UWR2" s="0"/>
      <c r="UWS2" s="0"/>
      <c r="UWT2" s="0"/>
      <c r="UWU2" s="0"/>
      <c r="UWV2" s="0"/>
      <c r="UWW2" s="0"/>
      <c r="UWX2" s="0"/>
      <c r="UWY2" s="0"/>
      <c r="UWZ2" s="0"/>
      <c r="UXA2" s="0"/>
      <c r="UXB2" s="0"/>
      <c r="UXC2" s="0"/>
      <c r="UXD2" s="0"/>
      <c r="UXE2" s="0"/>
      <c r="UXF2" s="0"/>
      <c r="UXG2" s="0"/>
      <c r="UXH2" s="0"/>
      <c r="UXI2" s="0"/>
      <c r="UXJ2" s="0"/>
      <c r="UXK2" s="0"/>
      <c r="UXL2" s="0"/>
      <c r="UXM2" s="0"/>
      <c r="UXN2" s="0"/>
      <c r="UXO2" s="0"/>
      <c r="UXP2" s="0"/>
      <c r="UXQ2" s="0"/>
      <c r="UXR2" s="0"/>
      <c r="UXS2" s="0"/>
      <c r="UXT2" s="0"/>
      <c r="UXU2" s="0"/>
      <c r="UXV2" s="0"/>
      <c r="UXW2" s="0"/>
      <c r="UXX2" s="0"/>
      <c r="UXY2" s="0"/>
      <c r="UXZ2" s="0"/>
      <c r="UYA2" s="0"/>
      <c r="UYB2" s="0"/>
      <c r="UYC2" s="0"/>
      <c r="UYD2" s="0"/>
      <c r="UYE2" s="0"/>
      <c r="UYF2" s="0"/>
      <c r="UYG2" s="0"/>
      <c r="UYH2" s="0"/>
      <c r="UYI2" s="0"/>
      <c r="UYJ2" s="0"/>
      <c r="UYK2" s="0"/>
      <c r="UYL2" s="0"/>
      <c r="UYM2" s="0"/>
      <c r="UYN2" s="0"/>
      <c r="UYO2" s="0"/>
      <c r="UYP2" s="0"/>
      <c r="UYQ2" s="0"/>
      <c r="UYR2" s="0"/>
      <c r="UYS2" s="0"/>
      <c r="UYT2" s="0"/>
      <c r="UYU2" s="0"/>
      <c r="UYV2" s="0"/>
      <c r="UYW2" s="0"/>
      <c r="UYX2" s="0"/>
      <c r="UYY2" s="0"/>
      <c r="UYZ2" s="0"/>
      <c r="UZA2" s="0"/>
      <c r="UZB2" s="0"/>
      <c r="UZC2" s="0"/>
      <c r="UZD2" s="0"/>
      <c r="UZE2" s="0"/>
      <c r="UZF2" s="0"/>
      <c r="UZG2" s="0"/>
      <c r="UZH2" s="0"/>
      <c r="UZI2" s="0"/>
      <c r="UZJ2" s="0"/>
      <c r="UZK2" s="0"/>
      <c r="UZL2" s="0"/>
      <c r="UZM2" s="0"/>
      <c r="UZN2" s="0"/>
      <c r="UZO2" s="0"/>
      <c r="UZP2" s="0"/>
      <c r="UZQ2" s="0"/>
      <c r="UZR2" s="0"/>
      <c r="UZS2" s="0"/>
      <c r="UZT2" s="0"/>
      <c r="UZU2" s="0"/>
      <c r="UZV2" s="0"/>
      <c r="UZW2" s="0"/>
      <c r="UZX2" s="0"/>
      <c r="UZY2" s="0"/>
      <c r="UZZ2" s="0"/>
      <c r="VAA2" s="0"/>
      <c r="VAB2" s="0"/>
      <c r="VAC2" s="0"/>
      <c r="VAD2" s="0"/>
      <c r="VAE2" s="0"/>
      <c r="VAF2" s="0"/>
      <c r="VAG2" s="0"/>
      <c r="VAH2" s="0"/>
      <c r="VAI2" s="0"/>
      <c r="VAJ2" s="0"/>
      <c r="VAK2" s="0"/>
      <c r="VAL2" s="0"/>
      <c r="VAM2" s="0"/>
      <c r="VAN2" s="0"/>
      <c r="VAO2" s="0"/>
      <c r="VAP2" s="0"/>
      <c r="VAQ2" s="0"/>
      <c r="VAR2" s="0"/>
      <c r="VAS2" s="0"/>
      <c r="VAT2" s="0"/>
      <c r="VAU2" s="0"/>
      <c r="VAV2" s="0"/>
      <c r="VAW2" s="0"/>
      <c r="VAX2" s="0"/>
      <c r="VAY2" s="0"/>
      <c r="VAZ2" s="0"/>
      <c r="VBA2" s="0"/>
      <c r="VBB2" s="0"/>
      <c r="VBC2" s="0"/>
      <c r="VBD2" s="0"/>
      <c r="VBE2" s="0"/>
      <c r="VBF2" s="0"/>
      <c r="VBG2" s="0"/>
      <c r="VBH2" s="0"/>
      <c r="VBI2" s="0"/>
      <c r="VBJ2" s="0"/>
      <c r="VBK2" s="0"/>
      <c r="VBL2" s="0"/>
      <c r="VBM2" s="0"/>
      <c r="VBN2" s="0"/>
      <c r="VBO2" s="0"/>
      <c r="VBP2" s="0"/>
      <c r="VBQ2" s="0"/>
      <c r="VBR2" s="0"/>
      <c r="VBS2" s="0"/>
      <c r="VBT2" s="0"/>
      <c r="VBU2" s="0"/>
      <c r="VBV2" s="0"/>
      <c r="VBW2" s="0"/>
      <c r="VBX2" s="0"/>
      <c r="VBY2" s="0"/>
      <c r="VBZ2" s="0"/>
      <c r="VCA2" s="0"/>
      <c r="VCB2" s="0"/>
      <c r="VCC2" s="0"/>
      <c r="VCD2" s="0"/>
      <c r="VCE2" s="0"/>
      <c r="VCF2" s="0"/>
      <c r="VCG2" s="0"/>
      <c r="VCH2" s="0"/>
      <c r="VCI2" s="0"/>
      <c r="VCJ2" s="0"/>
      <c r="VCK2" s="0"/>
      <c r="VCL2" s="0"/>
      <c r="VCM2" s="0"/>
      <c r="VCN2" s="0"/>
      <c r="VCO2" s="0"/>
      <c r="VCP2" s="0"/>
      <c r="VCQ2" s="0"/>
      <c r="VCR2" s="0"/>
      <c r="VCS2" s="0"/>
      <c r="VCT2" s="0"/>
      <c r="VCU2" s="0"/>
      <c r="VCV2" s="0"/>
      <c r="VCW2" s="0"/>
      <c r="VCX2" s="0"/>
      <c r="VCY2" s="0"/>
      <c r="VCZ2" s="0"/>
      <c r="VDA2" s="0"/>
      <c r="VDB2" s="0"/>
      <c r="VDC2" s="0"/>
      <c r="VDD2" s="0"/>
      <c r="VDE2" s="0"/>
      <c r="VDF2" s="0"/>
      <c r="VDG2" s="0"/>
      <c r="VDH2" s="0"/>
      <c r="VDI2" s="0"/>
      <c r="VDJ2" s="0"/>
      <c r="VDK2" s="0"/>
      <c r="VDL2" s="0"/>
      <c r="VDM2" s="0"/>
      <c r="VDN2" s="0"/>
      <c r="VDO2" s="0"/>
      <c r="VDP2" s="0"/>
      <c r="VDQ2" s="0"/>
      <c r="VDR2" s="0"/>
      <c r="VDS2" s="0"/>
      <c r="VDT2" s="0"/>
      <c r="VDU2" s="0"/>
      <c r="VDV2" s="0"/>
      <c r="VDW2" s="0"/>
      <c r="VDX2" s="0"/>
      <c r="VDY2" s="0"/>
      <c r="VDZ2" s="0"/>
      <c r="VEA2" s="0"/>
      <c r="VEB2" s="0"/>
      <c r="VEC2" s="0"/>
      <c r="VED2" s="0"/>
      <c r="VEE2" s="0"/>
      <c r="VEF2" s="0"/>
      <c r="VEG2" s="0"/>
      <c r="VEH2" s="0"/>
      <c r="VEI2" s="0"/>
      <c r="VEJ2" s="0"/>
      <c r="VEK2" s="0"/>
      <c r="VEL2" s="0"/>
      <c r="VEM2" s="0"/>
      <c r="VEN2" s="0"/>
      <c r="VEO2" s="0"/>
      <c r="VEP2" s="0"/>
      <c r="VEQ2" s="0"/>
      <c r="VER2" s="0"/>
      <c r="VES2" s="0"/>
      <c r="VET2" s="0"/>
      <c r="VEU2" s="0"/>
      <c r="VEV2" s="0"/>
      <c r="VEW2" s="0"/>
      <c r="VEX2" s="0"/>
      <c r="VEY2" s="0"/>
      <c r="VEZ2" s="0"/>
      <c r="VFA2" s="0"/>
      <c r="VFB2" s="0"/>
      <c r="VFC2" s="0"/>
      <c r="VFD2" s="0"/>
      <c r="VFE2" s="0"/>
      <c r="VFF2" s="0"/>
      <c r="VFG2" s="0"/>
      <c r="VFH2" s="0"/>
      <c r="VFI2" s="0"/>
      <c r="VFJ2" s="0"/>
      <c r="VFK2" s="0"/>
      <c r="VFL2" s="0"/>
      <c r="VFM2" s="0"/>
      <c r="VFN2" s="0"/>
      <c r="VFO2" s="0"/>
      <c r="VFP2" s="0"/>
      <c r="VFQ2" s="0"/>
      <c r="VFR2" s="0"/>
      <c r="VFS2" s="0"/>
      <c r="VFT2" s="0"/>
      <c r="VFU2" s="0"/>
      <c r="VFV2" s="0"/>
      <c r="VFW2" s="0"/>
      <c r="VFX2" s="0"/>
      <c r="VFY2" s="0"/>
      <c r="VFZ2" s="0"/>
      <c r="VGA2" s="0"/>
      <c r="VGB2" s="0"/>
      <c r="VGC2" s="0"/>
      <c r="VGD2" s="0"/>
      <c r="VGE2" s="0"/>
      <c r="VGF2" s="0"/>
      <c r="VGG2" s="0"/>
      <c r="VGH2" s="0"/>
      <c r="VGI2" s="0"/>
      <c r="VGJ2" s="0"/>
      <c r="VGK2" s="0"/>
      <c r="VGL2" s="0"/>
      <c r="VGM2" s="0"/>
      <c r="VGN2" s="0"/>
      <c r="VGO2" s="0"/>
      <c r="VGP2" s="0"/>
      <c r="VGQ2" s="0"/>
      <c r="VGR2" s="0"/>
      <c r="VGS2" s="0"/>
      <c r="VGT2" s="0"/>
      <c r="VGU2" s="0"/>
      <c r="VGV2" s="0"/>
      <c r="VGW2" s="0"/>
      <c r="VGX2" s="0"/>
      <c r="VGY2" s="0"/>
      <c r="VGZ2" s="0"/>
      <c r="VHA2" s="0"/>
      <c r="VHB2" s="0"/>
      <c r="VHC2" s="0"/>
      <c r="VHD2" s="0"/>
      <c r="VHE2" s="0"/>
      <c r="VHF2" s="0"/>
      <c r="VHG2" s="0"/>
      <c r="VHH2" s="0"/>
      <c r="VHI2" s="0"/>
      <c r="VHJ2" s="0"/>
      <c r="VHK2" s="0"/>
      <c r="VHL2" s="0"/>
      <c r="VHM2" s="0"/>
      <c r="VHN2" s="0"/>
      <c r="VHO2" s="0"/>
      <c r="VHP2" s="0"/>
      <c r="VHQ2" s="0"/>
      <c r="VHR2" s="0"/>
      <c r="VHS2" s="0"/>
      <c r="VHT2" s="0"/>
      <c r="VHU2" s="0"/>
      <c r="VHV2" s="0"/>
      <c r="VHW2" s="0"/>
      <c r="VHX2" s="0"/>
      <c r="VHY2" s="0"/>
      <c r="VHZ2" s="0"/>
      <c r="VIA2" s="0"/>
      <c r="VIB2" s="0"/>
      <c r="VIC2" s="0"/>
      <c r="VID2" s="0"/>
      <c r="VIE2" s="0"/>
      <c r="VIF2" s="0"/>
      <c r="VIG2" s="0"/>
      <c r="VIH2" s="0"/>
      <c r="VII2" s="0"/>
      <c r="VIJ2" s="0"/>
      <c r="VIK2" s="0"/>
      <c r="VIL2" s="0"/>
      <c r="VIM2" s="0"/>
      <c r="VIN2" s="0"/>
      <c r="VIO2" s="0"/>
      <c r="VIP2" s="0"/>
      <c r="VIQ2" s="0"/>
      <c r="VIR2" s="0"/>
      <c r="VIS2" s="0"/>
      <c r="VIT2" s="0"/>
      <c r="VIU2" s="0"/>
      <c r="VIV2" s="0"/>
      <c r="VIW2" s="0"/>
      <c r="VIX2" s="0"/>
      <c r="VIY2" s="0"/>
      <c r="VIZ2" s="0"/>
      <c r="VJA2" s="0"/>
      <c r="VJB2" s="0"/>
      <c r="VJC2" s="0"/>
      <c r="VJD2" s="0"/>
      <c r="VJE2" s="0"/>
      <c r="VJF2" s="0"/>
      <c r="VJG2" s="0"/>
      <c r="VJH2" s="0"/>
      <c r="VJI2" s="0"/>
      <c r="VJJ2" s="0"/>
      <c r="VJK2" s="0"/>
      <c r="VJL2" s="0"/>
      <c r="VJM2" s="0"/>
      <c r="VJN2" s="0"/>
      <c r="VJO2" s="0"/>
      <c r="VJP2" s="0"/>
      <c r="VJQ2" s="0"/>
      <c r="VJR2" s="0"/>
      <c r="VJS2" s="0"/>
      <c r="VJT2" s="0"/>
      <c r="VJU2" s="0"/>
      <c r="VJV2" s="0"/>
      <c r="VJW2" s="0"/>
      <c r="VJX2" s="0"/>
      <c r="VJY2" s="0"/>
      <c r="VJZ2" s="0"/>
      <c r="VKA2" s="0"/>
      <c r="VKB2" s="0"/>
      <c r="VKC2" s="0"/>
      <c r="VKD2" s="0"/>
      <c r="VKE2" s="0"/>
      <c r="VKF2" s="0"/>
      <c r="VKG2" s="0"/>
      <c r="VKH2" s="0"/>
      <c r="VKI2" s="0"/>
      <c r="VKJ2" s="0"/>
      <c r="VKK2" s="0"/>
      <c r="VKL2" s="0"/>
      <c r="VKM2" s="0"/>
      <c r="VKN2" s="0"/>
      <c r="VKO2" s="0"/>
      <c r="VKP2" s="0"/>
      <c r="VKQ2" s="0"/>
      <c r="VKR2" s="0"/>
      <c r="VKS2" s="0"/>
      <c r="VKT2" s="0"/>
      <c r="VKU2" s="0"/>
      <c r="VKV2" s="0"/>
      <c r="VKW2" s="0"/>
      <c r="VKX2" s="0"/>
      <c r="VKY2" s="0"/>
      <c r="VKZ2" s="0"/>
      <c r="VLA2" s="0"/>
      <c r="VLB2" s="0"/>
      <c r="VLC2" s="0"/>
      <c r="VLD2" s="0"/>
      <c r="VLE2" s="0"/>
      <c r="VLF2" s="0"/>
      <c r="VLG2" s="0"/>
      <c r="VLH2" s="0"/>
      <c r="VLI2" s="0"/>
      <c r="VLJ2" s="0"/>
      <c r="VLK2" s="0"/>
      <c r="VLL2" s="0"/>
      <c r="VLM2" s="0"/>
      <c r="VLN2" s="0"/>
      <c r="VLO2" s="0"/>
      <c r="VLP2" s="0"/>
      <c r="VLQ2" s="0"/>
      <c r="VLR2" s="0"/>
      <c r="VLS2" s="0"/>
      <c r="VLT2" s="0"/>
      <c r="VLU2" s="0"/>
      <c r="VLV2" s="0"/>
      <c r="VLW2" s="0"/>
      <c r="VLX2" s="0"/>
      <c r="VLY2" s="0"/>
      <c r="VLZ2" s="0"/>
      <c r="VMA2" s="0"/>
      <c r="VMB2" s="0"/>
      <c r="VMC2" s="0"/>
      <c r="VMD2" s="0"/>
      <c r="VME2" s="0"/>
      <c r="VMF2" s="0"/>
      <c r="VMG2" s="0"/>
      <c r="VMH2" s="0"/>
      <c r="VMI2" s="0"/>
      <c r="VMJ2" s="0"/>
      <c r="VMK2" s="0"/>
      <c r="VML2" s="0"/>
      <c r="VMM2" s="0"/>
      <c r="VMN2" s="0"/>
      <c r="VMO2" s="0"/>
      <c r="VMP2" s="0"/>
      <c r="VMQ2" s="0"/>
      <c r="VMR2" s="0"/>
      <c r="VMS2" s="0"/>
      <c r="VMT2" s="0"/>
      <c r="VMU2" s="0"/>
      <c r="VMV2" s="0"/>
      <c r="VMW2" s="0"/>
      <c r="VMX2" s="0"/>
      <c r="VMY2" s="0"/>
      <c r="VMZ2" s="0"/>
      <c r="VNA2" s="0"/>
      <c r="VNB2" s="0"/>
      <c r="VNC2" s="0"/>
      <c r="VND2" s="0"/>
      <c r="VNE2" s="0"/>
      <c r="VNF2" s="0"/>
      <c r="VNG2" s="0"/>
      <c r="VNH2" s="0"/>
      <c r="VNI2" s="0"/>
      <c r="VNJ2" s="0"/>
      <c r="VNK2" s="0"/>
      <c r="VNL2" s="0"/>
      <c r="VNM2" s="0"/>
      <c r="VNN2" s="0"/>
      <c r="VNO2" s="0"/>
      <c r="VNP2" s="0"/>
      <c r="VNQ2" s="0"/>
      <c r="VNR2" s="0"/>
      <c r="VNS2" s="0"/>
      <c r="VNT2" s="0"/>
      <c r="VNU2" s="0"/>
      <c r="VNV2" s="0"/>
      <c r="VNW2" s="0"/>
      <c r="VNX2" s="0"/>
      <c r="VNY2" s="0"/>
      <c r="VNZ2" s="0"/>
      <c r="VOA2" s="0"/>
      <c r="VOB2" s="0"/>
      <c r="VOC2" s="0"/>
      <c r="VOD2" s="0"/>
      <c r="VOE2" s="0"/>
      <c r="VOF2" s="0"/>
      <c r="VOG2" s="0"/>
      <c r="VOH2" s="0"/>
      <c r="VOI2" s="0"/>
      <c r="VOJ2" s="0"/>
      <c r="VOK2" s="0"/>
      <c r="VOL2" s="0"/>
      <c r="VOM2" s="0"/>
      <c r="VON2" s="0"/>
      <c r="VOO2" s="0"/>
      <c r="VOP2" s="0"/>
      <c r="VOQ2" s="0"/>
      <c r="VOR2" s="0"/>
      <c r="VOS2" s="0"/>
      <c r="VOT2" s="0"/>
      <c r="VOU2" s="0"/>
      <c r="VOV2" s="0"/>
      <c r="VOW2" s="0"/>
      <c r="VOX2" s="0"/>
      <c r="VOY2" s="0"/>
      <c r="VOZ2" s="0"/>
      <c r="VPA2" s="0"/>
      <c r="VPB2" s="0"/>
      <c r="VPC2" s="0"/>
      <c r="VPD2" s="0"/>
      <c r="VPE2" s="0"/>
      <c r="VPF2" s="0"/>
      <c r="VPG2" s="0"/>
      <c r="VPH2" s="0"/>
      <c r="VPI2" s="0"/>
      <c r="VPJ2" s="0"/>
      <c r="VPK2" s="0"/>
      <c r="VPL2" s="0"/>
      <c r="VPM2" s="0"/>
      <c r="VPN2" s="0"/>
      <c r="VPO2" s="0"/>
      <c r="VPP2" s="0"/>
      <c r="VPQ2" s="0"/>
      <c r="VPR2" s="0"/>
      <c r="VPS2" s="0"/>
      <c r="VPT2" s="0"/>
      <c r="VPU2" s="0"/>
      <c r="VPV2" s="0"/>
      <c r="VPW2" s="0"/>
      <c r="VPX2" s="0"/>
      <c r="VPY2" s="0"/>
      <c r="VPZ2" s="0"/>
      <c r="VQA2" s="0"/>
      <c r="VQB2" s="0"/>
      <c r="VQC2" s="0"/>
      <c r="VQD2" s="0"/>
      <c r="VQE2" s="0"/>
      <c r="VQF2" s="0"/>
      <c r="VQG2" s="0"/>
      <c r="VQH2" s="0"/>
      <c r="VQI2" s="0"/>
      <c r="VQJ2" s="0"/>
      <c r="VQK2" s="0"/>
      <c r="VQL2" s="0"/>
      <c r="VQM2" s="0"/>
      <c r="VQN2" s="0"/>
      <c r="VQO2" s="0"/>
      <c r="VQP2" s="0"/>
      <c r="VQQ2" s="0"/>
      <c r="VQR2" s="0"/>
      <c r="VQS2" s="0"/>
      <c r="VQT2" s="0"/>
      <c r="VQU2" s="0"/>
      <c r="VQV2" s="0"/>
      <c r="VQW2" s="0"/>
      <c r="VQX2" s="0"/>
      <c r="VQY2" s="0"/>
      <c r="VQZ2" s="0"/>
      <c r="VRA2" s="0"/>
      <c r="VRB2" s="0"/>
      <c r="VRC2" s="0"/>
      <c r="VRD2" s="0"/>
      <c r="VRE2" s="0"/>
      <c r="VRF2" s="0"/>
      <c r="VRG2" s="0"/>
      <c r="VRH2" s="0"/>
      <c r="VRI2" s="0"/>
      <c r="VRJ2" s="0"/>
      <c r="VRK2" s="0"/>
      <c r="VRL2" s="0"/>
      <c r="VRM2" s="0"/>
      <c r="VRN2" s="0"/>
      <c r="VRO2" s="0"/>
      <c r="VRP2" s="0"/>
      <c r="VRQ2" s="0"/>
      <c r="VRR2" s="0"/>
      <c r="VRS2" s="0"/>
      <c r="VRT2" s="0"/>
      <c r="VRU2" s="0"/>
      <c r="VRV2" s="0"/>
      <c r="VRW2" s="0"/>
      <c r="VRX2" s="0"/>
      <c r="VRY2" s="0"/>
      <c r="VRZ2" s="0"/>
      <c r="VSA2" s="0"/>
      <c r="VSB2" s="0"/>
      <c r="VSC2" s="0"/>
      <c r="VSD2" s="0"/>
      <c r="VSE2" s="0"/>
      <c r="VSF2" s="0"/>
      <c r="VSG2" s="0"/>
      <c r="VSH2" s="0"/>
      <c r="VSI2" s="0"/>
      <c r="VSJ2" s="0"/>
      <c r="VSK2" s="0"/>
      <c r="VSL2" s="0"/>
      <c r="VSM2" s="0"/>
      <c r="VSN2" s="0"/>
      <c r="VSO2" s="0"/>
      <c r="VSP2" s="0"/>
      <c r="VSQ2" s="0"/>
      <c r="VSR2" s="0"/>
      <c r="VSS2" s="0"/>
      <c r="VST2" s="0"/>
      <c r="VSU2" s="0"/>
      <c r="VSV2" s="0"/>
      <c r="VSW2" s="0"/>
      <c r="VSX2" s="0"/>
      <c r="VSY2" s="0"/>
      <c r="VSZ2" s="0"/>
      <c r="VTA2" s="0"/>
      <c r="VTB2" s="0"/>
      <c r="VTC2" s="0"/>
      <c r="VTD2" s="0"/>
      <c r="VTE2" s="0"/>
      <c r="VTF2" s="0"/>
      <c r="VTG2" s="0"/>
      <c r="VTH2" s="0"/>
      <c r="VTI2" s="0"/>
      <c r="VTJ2" s="0"/>
      <c r="VTK2" s="0"/>
      <c r="VTL2" s="0"/>
      <c r="VTM2" s="0"/>
      <c r="VTN2" s="0"/>
      <c r="VTO2" s="0"/>
      <c r="VTP2" s="0"/>
      <c r="VTQ2" s="0"/>
      <c r="VTR2" s="0"/>
      <c r="VTS2" s="0"/>
      <c r="VTT2" s="0"/>
      <c r="VTU2" s="0"/>
      <c r="VTV2" s="0"/>
      <c r="VTW2" s="0"/>
      <c r="VTX2" s="0"/>
      <c r="VTY2" s="0"/>
      <c r="VTZ2" s="0"/>
      <c r="VUA2" s="0"/>
      <c r="VUB2" s="0"/>
      <c r="VUC2" s="0"/>
      <c r="VUD2" s="0"/>
      <c r="VUE2" s="0"/>
      <c r="VUF2" s="0"/>
      <c r="VUG2" s="0"/>
      <c r="VUH2" s="0"/>
      <c r="VUI2" s="0"/>
      <c r="VUJ2" s="0"/>
      <c r="VUK2" s="0"/>
      <c r="VUL2" s="0"/>
      <c r="VUM2" s="0"/>
      <c r="VUN2" s="0"/>
      <c r="VUO2" s="0"/>
      <c r="VUP2" s="0"/>
      <c r="VUQ2" s="0"/>
      <c r="VUR2" s="0"/>
      <c r="VUS2" s="0"/>
      <c r="VUT2" s="0"/>
      <c r="VUU2" s="0"/>
      <c r="VUV2" s="0"/>
      <c r="VUW2" s="0"/>
      <c r="VUX2" s="0"/>
      <c r="VUY2" s="0"/>
      <c r="VUZ2" s="0"/>
      <c r="VVA2" s="0"/>
      <c r="VVB2" s="0"/>
      <c r="VVC2" s="0"/>
      <c r="VVD2" s="0"/>
      <c r="VVE2" s="0"/>
      <c r="VVF2" s="0"/>
      <c r="VVG2" s="0"/>
      <c r="VVH2" s="0"/>
      <c r="VVI2" s="0"/>
      <c r="VVJ2" s="0"/>
      <c r="VVK2" s="0"/>
      <c r="VVL2" s="0"/>
      <c r="VVM2" s="0"/>
      <c r="VVN2" s="0"/>
      <c r="VVO2" s="0"/>
      <c r="VVP2" s="0"/>
      <c r="VVQ2" s="0"/>
      <c r="VVR2" s="0"/>
      <c r="VVS2" s="0"/>
      <c r="VVT2" s="0"/>
      <c r="VVU2" s="0"/>
      <c r="VVV2" s="0"/>
      <c r="VVW2" s="0"/>
      <c r="VVX2" s="0"/>
      <c r="VVY2" s="0"/>
      <c r="VVZ2" s="0"/>
      <c r="VWA2" s="0"/>
      <c r="VWB2" s="0"/>
      <c r="VWC2" s="0"/>
      <c r="VWD2" s="0"/>
      <c r="VWE2" s="0"/>
      <c r="VWF2" s="0"/>
      <c r="VWG2" s="0"/>
      <c r="VWH2" s="0"/>
      <c r="VWI2" s="0"/>
      <c r="VWJ2" s="0"/>
      <c r="VWK2" s="0"/>
      <c r="VWL2" s="0"/>
      <c r="VWM2" s="0"/>
      <c r="VWN2" s="0"/>
      <c r="VWO2" s="0"/>
      <c r="VWP2" s="0"/>
      <c r="VWQ2" s="0"/>
      <c r="VWR2" s="0"/>
      <c r="VWS2" s="0"/>
      <c r="VWT2" s="0"/>
      <c r="VWU2" s="0"/>
      <c r="VWV2" s="0"/>
      <c r="VWW2" s="0"/>
      <c r="VWX2" s="0"/>
      <c r="VWY2" s="0"/>
      <c r="VWZ2" s="0"/>
      <c r="VXA2" s="0"/>
      <c r="VXB2" s="0"/>
      <c r="VXC2" s="0"/>
      <c r="VXD2" s="0"/>
      <c r="VXE2" s="0"/>
      <c r="VXF2" s="0"/>
      <c r="VXG2" s="0"/>
      <c r="VXH2" s="0"/>
      <c r="VXI2" s="0"/>
      <c r="VXJ2" s="0"/>
      <c r="VXK2" s="0"/>
      <c r="VXL2" s="0"/>
      <c r="VXM2" s="0"/>
      <c r="VXN2" s="0"/>
      <c r="VXO2" s="0"/>
      <c r="VXP2" s="0"/>
      <c r="VXQ2" s="0"/>
      <c r="VXR2" s="0"/>
      <c r="VXS2" s="0"/>
      <c r="VXT2" s="0"/>
      <c r="VXU2" s="0"/>
      <c r="VXV2" s="0"/>
      <c r="VXW2" s="0"/>
      <c r="VXX2" s="0"/>
      <c r="VXY2" s="0"/>
      <c r="VXZ2" s="0"/>
      <c r="VYA2" s="0"/>
      <c r="VYB2" s="0"/>
      <c r="VYC2" s="0"/>
      <c r="VYD2" s="0"/>
      <c r="VYE2" s="0"/>
      <c r="VYF2" s="0"/>
      <c r="VYG2" s="0"/>
      <c r="VYH2" s="0"/>
      <c r="VYI2" s="0"/>
      <c r="VYJ2" s="0"/>
      <c r="VYK2" s="0"/>
      <c r="VYL2" s="0"/>
      <c r="VYM2" s="0"/>
      <c r="VYN2" s="0"/>
      <c r="VYO2" s="0"/>
      <c r="VYP2" s="0"/>
      <c r="VYQ2" s="0"/>
      <c r="VYR2" s="0"/>
      <c r="VYS2" s="0"/>
      <c r="VYT2" s="0"/>
      <c r="VYU2" s="0"/>
      <c r="VYV2" s="0"/>
      <c r="VYW2" s="0"/>
      <c r="VYX2" s="0"/>
      <c r="VYY2" s="0"/>
      <c r="VYZ2" s="0"/>
      <c r="VZA2" s="0"/>
      <c r="VZB2" s="0"/>
      <c r="VZC2" s="0"/>
      <c r="VZD2" s="0"/>
      <c r="VZE2" s="0"/>
      <c r="VZF2" s="0"/>
      <c r="VZG2" s="0"/>
      <c r="VZH2" s="0"/>
      <c r="VZI2" s="0"/>
      <c r="VZJ2" s="0"/>
      <c r="VZK2" s="0"/>
      <c r="VZL2" s="0"/>
      <c r="VZM2" s="0"/>
      <c r="VZN2" s="0"/>
      <c r="VZO2" s="0"/>
      <c r="VZP2" s="0"/>
      <c r="VZQ2" s="0"/>
      <c r="VZR2" s="0"/>
      <c r="VZS2" s="0"/>
      <c r="VZT2" s="0"/>
      <c r="VZU2" s="0"/>
      <c r="VZV2" s="0"/>
      <c r="VZW2" s="0"/>
      <c r="VZX2" s="0"/>
      <c r="VZY2" s="0"/>
      <c r="VZZ2" s="0"/>
      <c r="WAA2" s="0"/>
      <c r="WAB2" s="0"/>
      <c r="WAC2" s="0"/>
      <c r="WAD2" s="0"/>
      <c r="WAE2" s="0"/>
      <c r="WAF2" s="0"/>
      <c r="WAG2" s="0"/>
      <c r="WAH2" s="0"/>
      <c r="WAI2" s="0"/>
      <c r="WAJ2" s="0"/>
      <c r="WAK2" s="0"/>
      <c r="WAL2" s="0"/>
      <c r="WAM2" s="0"/>
      <c r="WAN2" s="0"/>
      <c r="WAO2" s="0"/>
      <c r="WAP2" s="0"/>
      <c r="WAQ2" s="0"/>
      <c r="WAR2" s="0"/>
      <c r="WAS2" s="0"/>
      <c r="WAT2" s="0"/>
      <c r="WAU2" s="0"/>
      <c r="WAV2" s="0"/>
      <c r="WAW2" s="0"/>
      <c r="WAX2" s="0"/>
      <c r="WAY2" s="0"/>
      <c r="WAZ2" s="0"/>
      <c r="WBA2" s="0"/>
      <c r="WBB2" s="0"/>
      <c r="WBC2" s="0"/>
      <c r="WBD2" s="0"/>
      <c r="WBE2" s="0"/>
      <c r="WBF2" s="0"/>
      <c r="WBG2" s="0"/>
      <c r="WBH2" s="0"/>
      <c r="WBI2" s="0"/>
      <c r="WBJ2" s="0"/>
      <c r="WBK2" s="0"/>
      <c r="WBL2" s="0"/>
      <c r="WBM2" s="0"/>
      <c r="WBN2" s="0"/>
      <c r="WBO2" s="0"/>
      <c r="WBP2" s="0"/>
      <c r="WBQ2" s="0"/>
      <c r="WBR2" s="0"/>
      <c r="WBS2" s="0"/>
      <c r="WBT2" s="0"/>
      <c r="WBU2" s="0"/>
      <c r="WBV2" s="0"/>
      <c r="WBW2" s="0"/>
      <c r="WBX2" s="0"/>
      <c r="WBY2" s="0"/>
      <c r="WBZ2" s="0"/>
      <c r="WCA2" s="0"/>
      <c r="WCB2" s="0"/>
      <c r="WCC2" s="0"/>
      <c r="WCD2" s="0"/>
      <c r="WCE2" s="0"/>
      <c r="WCF2" s="0"/>
      <c r="WCG2" s="0"/>
      <c r="WCH2" s="0"/>
      <c r="WCI2" s="0"/>
      <c r="WCJ2" s="0"/>
      <c r="WCK2" s="0"/>
      <c r="WCL2" s="0"/>
      <c r="WCM2" s="0"/>
      <c r="WCN2" s="0"/>
      <c r="WCO2" s="0"/>
      <c r="WCP2" s="0"/>
      <c r="WCQ2" s="0"/>
      <c r="WCR2" s="0"/>
      <c r="WCS2" s="0"/>
      <c r="WCT2" s="0"/>
      <c r="WCU2" s="0"/>
      <c r="WCV2" s="0"/>
      <c r="WCW2" s="0"/>
      <c r="WCX2" s="0"/>
      <c r="WCY2" s="0"/>
      <c r="WCZ2" s="0"/>
      <c r="WDA2" s="0"/>
      <c r="WDB2" s="0"/>
      <c r="WDC2" s="0"/>
      <c r="WDD2" s="0"/>
      <c r="WDE2" s="0"/>
      <c r="WDF2" s="0"/>
      <c r="WDG2" s="0"/>
      <c r="WDH2" s="0"/>
      <c r="WDI2" s="0"/>
      <c r="WDJ2" s="0"/>
      <c r="WDK2" s="0"/>
      <c r="WDL2" s="0"/>
      <c r="WDM2" s="0"/>
      <c r="WDN2" s="0"/>
      <c r="WDO2" s="0"/>
      <c r="WDP2" s="0"/>
      <c r="WDQ2" s="0"/>
      <c r="WDR2" s="0"/>
      <c r="WDS2" s="0"/>
      <c r="WDT2" s="0"/>
      <c r="WDU2" s="0"/>
      <c r="WDV2" s="0"/>
      <c r="WDW2" s="0"/>
      <c r="WDX2" s="0"/>
      <c r="WDY2" s="0"/>
      <c r="WDZ2" s="0"/>
      <c r="WEA2" s="0"/>
      <c r="WEB2" s="0"/>
      <c r="WEC2" s="0"/>
      <c r="WED2" s="0"/>
      <c r="WEE2" s="0"/>
      <c r="WEF2" s="0"/>
      <c r="WEG2" s="0"/>
      <c r="WEH2" s="0"/>
      <c r="WEI2" s="0"/>
      <c r="WEJ2" s="0"/>
      <c r="WEK2" s="0"/>
      <c r="WEL2" s="0"/>
      <c r="WEM2" s="0"/>
      <c r="WEN2" s="0"/>
      <c r="WEO2" s="0"/>
      <c r="WEP2" s="0"/>
      <c r="WEQ2" s="0"/>
      <c r="WER2" s="0"/>
      <c r="WES2" s="0"/>
      <c r="WET2" s="0"/>
      <c r="WEU2" s="0"/>
      <c r="WEV2" s="0"/>
      <c r="WEW2" s="0"/>
      <c r="WEX2" s="0"/>
      <c r="WEY2" s="0"/>
      <c r="WEZ2" s="0"/>
      <c r="WFA2" s="0"/>
      <c r="WFB2" s="0"/>
      <c r="WFC2" s="0"/>
      <c r="WFD2" s="0"/>
      <c r="WFE2" s="0"/>
      <c r="WFF2" s="0"/>
      <c r="WFG2" s="0"/>
      <c r="WFH2" s="0"/>
      <c r="WFI2" s="0"/>
      <c r="WFJ2" s="0"/>
      <c r="WFK2" s="0"/>
      <c r="WFL2" s="0"/>
      <c r="WFM2" s="0"/>
      <c r="WFN2" s="0"/>
      <c r="WFO2" s="0"/>
      <c r="WFP2" s="0"/>
      <c r="WFQ2" s="0"/>
      <c r="WFR2" s="0"/>
      <c r="WFS2" s="0"/>
      <c r="WFT2" s="0"/>
      <c r="WFU2" s="0"/>
      <c r="WFV2" s="0"/>
      <c r="WFW2" s="0"/>
      <c r="WFX2" s="0"/>
      <c r="WFY2" s="0"/>
      <c r="WFZ2" s="0"/>
      <c r="WGA2" s="0"/>
      <c r="WGB2" s="0"/>
      <c r="WGC2" s="0"/>
      <c r="WGD2" s="0"/>
      <c r="WGE2" s="0"/>
      <c r="WGF2" s="0"/>
      <c r="WGG2" s="0"/>
      <c r="WGH2" s="0"/>
      <c r="WGI2" s="0"/>
      <c r="WGJ2" s="0"/>
      <c r="WGK2" s="0"/>
      <c r="WGL2" s="0"/>
      <c r="WGM2" s="0"/>
      <c r="WGN2" s="0"/>
      <c r="WGO2" s="0"/>
      <c r="WGP2" s="0"/>
      <c r="WGQ2" s="0"/>
      <c r="WGR2" s="0"/>
      <c r="WGS2" s="0"/>
      <c r="WGT2" s="0"/>
      <c r="WGU2" s="0"/>
      <c r="WGV2" s="0"/>
      <c r="WGW2" s="0"/>
      <c r="WGX2" s="0"/>
      <c r="WGY2" s="0"/>
      <c r="WGZ2" s="0"/>
      <c r="WHA2" s="0"/>
      <c r="WHB2" s="0"/>
      <c r="WHC2" s="0"/>
      <c r="WHD2" s="0"/>
      <c r="WHE2" s="0"/>
      <c r="WHF2" s="0"/>
      <c r="WHG2" s="0"/>
      <c r="WHH2" s="0"/>
      <c r="WHI2" s="0"/>
      <c r="WHJ2" s="0"/>
      <c r="WHK2" s="0"/>
      <c r="WHL2" s="0"/>
      <c r="WHM2" s="0"/>
      <c r="WHN2" s="0"/>
      <c r="WHO2" s="0"/>
      <c r="WHP2" s="0"/>
      <c r="WHQ2" s="0"/>
      <c r="WHR2" s="0"/>
      <c r="WHS2" s="0"/>
      <c r="WHT2" s="0"/>
      <c r="WHU2" s="0"/>
      <c r="WHV2" s="0"/>
      <c r="WHW2" s="0"/>
      <c r="WHX2" s="0"/>
      <c r="WHY2" s="0"/>
      <c r="WHZ2" s="0"/>
      <c r="WIA2" s="0"/>
      <c r="WIB2" s="0"/>
      <c r="WIC2" s="0"/>
      <c r="WID2" s="0"/>
      <c r="WIE2" s="0"/>
      <c r="WIF2" s="0"/>
      <c r="WIG2" s="0"/>
      <c r="WIH2" s="0"/>
      <c r="WII2" s="0"/>
      <c r="WIJ2" s="0"/>
      <c r="WIK2" s="0"/>
      <c r="WIL2" s="0"/>
      <c r="WIM2" s="0"/>
      <c r="WIN2" s="0"/>
      <c r="WIO2" s="0"/>
      <c r="WIP2" s="0"/>
      <c r="WIQ2" s="0"/>
      <c r="WIR2" s="0"/>
      <c r="WIS2" s="0"/>
      <c r="WIT2" s="0"/>
      <c r="WIU2" s="0"/>
      <c r="WIV2" s="0"/>
      <c r="WIW2" s="0"/>
      <c r="WIX2" s="0"/>
      <c r="WIY2" s="0"/>
      <c r="WIZ2" s="0"/>
      <c r="WJA2" s="0"/>
      <c r="WJB2" s="0"/>
      <c r="WJC2" s="0"/>
      <c r="WJD2" s="0"/>
      <c r="WJE2" s="0"/>
      <c r="WJF2" s="0"/>
      <c r="WJG2" s="0"/>
      <c r="WJH2" s="0"/>
      <c r="WJI2" s="0"/>
      <c r="WJJ2" s="0"/>
      <c r="WJK2" s="0"/>
      <c r="WJL2" s="0"/>
      <c r="WJM2" s="0"/>
      <c r="WJN2" s="0"/>
      <c r="WJO2" s="0"/>
      <c r="WJP2" s="0"/>
      <c r="WJQ2" s="0"/>
      <c r="WJR2" s="0"/>
      <c r="WJS2" s="0"/>
      <c r="WJT2" s="0"/>
      <c r="WJU2" s="0"/>
      <c r="WJV2" s="0"/>
      <c r="WJW2" s="0"/>
      <c r="WJX2" s="0"/>
      <c r="WJY2" s="0"/>
      <c r="WJZ2" s="0"/>
      <c r="WKA2" s="0"/>
      <c r="WKB2" s="0"/>
      <c r="WKC2" s="0"/>
      <c r="WKD2" s="0"/>
      <c r="WKE2" s="0"/>
      <c r="WKF2" s="0"/>
      <c r="WKG2" s="0"/>
      <c r="WKH2" s="0"/>
      <c r="WKI2" s="0"/>
      <c r="WKJ2" s="0"/>
      <c r="WKK2" s="0"/>
      <c r="WKL2" s="0"/>
      <c r="WKM2" s="0"/>
      <c r="WKN2" s="0"/>
      <c r="WKO2" s="0"/>
      <c r="WKP2" s="0"/>
      <c r="WKQ2" s="0"/>
      <c r="WKR2" s="0"/>
      <c r="WKS2" s="0"/>
      <c r="WKT2" s="0"/>
      <c r="WKU2" s="0"/>
      <c r="WKV2" s="0"/>
      <c r="WKW2" s="0"/>
      <c r="WKX2" s="0"/>
      <c r="WKY2" s="0"/>
      <c r="WKZ2" s="0"/>
      <c r="WLA2" s="0"/>
      <c r="WLB2" s="0"/>
      <c r="WLC2" s="0"/>
      <c r="WLD2" s="0"/>
      <c r="WLE2" s="0"/>
      <c r="WLF2" s="0"/>
      <c r="WLG2" s="0"/>
      <c r="WLH2" s="0"/>
      <c r="WLI2" s="0"/>
      <c r="WLJ2" s="0"/>
      <c r="WLK2" s="0"/>
      <c r="WLL2" s="0"/>
      <c r="WLM2" s="0"/>
      <c r="WLN2" s="0"/>
      <c r="WLO2" s="0"/>
      <c r="WLP2" s="0"/>
      <c r="WLQ2" s="0"/>
      <c r="WLR2" s="0"/>
      <c r="WLS2" s="0"/>
      <c r="WLT2" s="0"/>
      <c r="WLU2" s="0"/>
      <c r="WLV2" s="0"/>
      <c r="WLW2" s="0"/>
      <c r="WLX2" s="0"/>
      <c r="WLY2" s="0"/>
      <c r="WLZ2" s="0"/>
      <c r="WMA2" s="0"/>
      <c r="WMB2" s="0"/>
      <c r="WMC2" s="0"/>
      <c r="WMD2" s="0"/>
      <c r="WME2" s="0"/>
      <c r="WMF2" s="0"/>
      <c r="WMG2" s="0"/>
      <c r="WMH2" s="0"/>
      <c r="WMI2" s="0"/>
      <c r="WMJ2" s="0"/>
      <c r="WMK2" s="0"/>
      <c r="WML2" s="0"/>
      <c r="WMM2" s="0"/>
      <c r="WMN2" s="0"/>
      <c r="WMO2" s="0"/>
      <c r="WMP2" s="0"/>
      <c r="WMQ2" s="0"/>
      <c r="WMR2" s="0"/>
      <c r="WMS2" s="0"/>
      <c r="WMT2" s="0"/>
      <c r="WMU2" s="0"/>
      <c r="WMV2" s="0"/>
      <c r="WMW2" s="0"/>
      <c r="WMX2" s="0"/>
      <c r="WMY2" s="0"/>
      <c r="WMZ2" s="0"/>
      <c r="WNA2" s="0"/>
      <c r="WNB2" s="0"/>
      <c r="WNC2" s="0"/>
      <c r="WND2" s="0"/>
      <c r="WNE2" s="0"/>
      <c r="WNF2" s="0"/>
      <c r="WNG2" s="0"/>
      <c r="WNH2" s="0"/>
      <c r="WNI2" s="0"/>
      <c r="WNJ2" s="0"/>
      <c r="WNK2" s="0"/>
      <c r="WNL2" s="0"/>
      <c r="WNM2" s="0"/>
      <c r="WNN2" s="0"/>
      <c r="WNO2" s="0"/>
      <c r="WNP2" s="0"/>
      <c r="WNQ2" s="0"/>
      <c r="WNR2" s="0"/>
      <c r="WNS2" s="0"/>
      <c r="WNT2" s="0"/>
      <c r="WNU2" s="0"/>
      <c r="WNV2" s="0"/>
      <c r="WNW2" s="0"/>
      <c r="WNX2" s="0"/>
      <c r="WNY2" s="0"/>
      <c r="WNZ2" s="0"/>
      <c r="WOA2" s="0"/>
      <c r="WOB2" s="0"/>
      <c r="WOC2" s="0"/>
      <c r="WOD2" s="0"/>
      <c r="WOE2" s="0"/>
      <c r="WOF2" s="0"/>
      <c r="WOG2" s="0"/>
      <c r="WOH2" s="0"/>
      <c r="WOI2" s="0"/>
      <c r="WOJ2" s="0"/>
      <c r="WOK2" s="0"/>
      <c r="WOL2" s="0"/>
      <c r="WOM2" s="0"/>
      <c r="WON2" s="0"/>
      <c r="WOO2" s="0"/>
      <c r="WOP2" s="0"/>
      <c r="WOQ2" s="0"/>
      <c r="WOR2" s="0"/>
      <c r="WOS2" s="0"/>
      <c r="WOT2" s="0"/>
      <c r="WOU2" s="0"/>
      <c r="WOV2" s="0"/>
      <c r="WOW2" s="0"/>
      <c r="WOX2" s="0"/>
      <c r="WOY2" s="0"/>
      <c r="WOZ2" s="0"/>
      <c r="WPA2" s="0"/>
      <c r="WPB2" s="0"/>
      <c r="WPC2" s="0"/>
      <c r="WPD2" s="0"/>
      <c r="WPE2" s="0"/>
      <c r="WPF2" s="0"/>
      <c r="WPG2" s="0"/>
      <c r="WPH2" s="0"/>
      <c r="WPI2" s="0"/>
      <c r="WPJ2" s="0"/>
      <c r="WPK2" s="0"/>
      <c r="WPL2" s="0"/>
      <c r="WPM2" s="0"/>
      <c r="WPN2" s="0"/>
      <c r="WPO2" s="0"/>
      <c r="WPP2" s="0"/>
      <c r="WPQ2" s="0"/>
      <c r="WPR2" s="0"/>
      <c r="WPS2" s="0"/>
      <c r="WPT2" s="0"/>
      <c r="WPU2" s="0"/>
      <c r="WPV2" s="0"/>
      <c r="WPW2" s="0"/>
      <c r="WPX2" s="0"/>
      <c r="WPY2" s="0"/>
      <c r="WPZ2" s="0"/>
      <c r="WQA2" s="0"/>
      <c r="WQB2" s="0"/>
      <c r="WQC2" s="0"/>
      <c r="WQD2" s="0"/>
      <c r="WQE2" s="0"/>
      <c r="WQF2" s="0"/>
      <c r="WQG2" s="0"/>
      <c r="WQH2" s="0"/>
      <c r="WQI2" s="0"/>
      <c r="WQJ2" s="0"/>
      <c r="WQK2" s="0"/>
      <c r="WQL2" s="0"/>
      <c r="WQM2" s="0"/>
      <c r="WQN2" s="0"/>
      <c r="WQO2" s="0"/>
      <c r="WQP2" s="0"/>
      <c r="WQQ2" s="0"/>
      <c r="WQR2" s="0"/>
      <c r="WQS2" s="0"/>
      <c r="WQT2" s="0"/>
      <c r="WQU2" s="0"/>
      <c r="WQV2" s="0"/>
      <c r="WQW2" s="0"/>
      <c r="WQX2" s="0"/>
      <c r="WQY2" s="0"/>
      <c r="WQZ2" s="0"/>
      <c r="WRA2" s="0"/>
      <c r="WRB2" s="0"/>
      <c r="WRC2" s="0"/>
      <c r="WRD2" s="0"/>
      <c r="WRE2" s="0"/>
      <c r="WRF2" s="0"/>
      <c r="WRG2" s="0"/>
      <c r="WRH2" s="0"/>
      <c r="WRI2" s="0"/>
      <c r="WRJ2" s="0"/>
      <c r="WRK2" s="0"/>
      <c r="WRL2" s="0"/>
      <c r="WRM2" s="0"/>
      <c r="WRN2" s="0"/>
      <c r="WRO2" s="0"/>
      <c r="WRP2" s="0"/>
      <c r="WRQ2" s="0"/>
      <c r="WRR2" s="0"/>
      <c r="WRS2" s="0"/>
      <c r="WRT2" s="0"/>
      <c r="WRU2" s="0"/>
      <c r="WRV2" s="0"/>
      <c r="WRW2" s="0"/>
      <c r="WRX2" s="0"/>
      <c r="WRY2" s="0"/>
      <c r="WRZ2" s="0"/>
      <c r="WSA2" s="0"/>
      <c r="WSB2" s="0"/>
      <c r="WSC2" s="0"/>
      <c r="WSD2" s="0"/>
      <c r="WSE2" s="0"/>
      <c r="WSF2" s="0"/>
      <c r="WSG2" s="0"/>
      <c r="WSH2" s="0"/>
      <c r="WSI2" s="0"/>
      <c r="WSJ2" s="0"/>
      <c r="WSK2" s="0"/>
      <c r="WSL2" s="0"/>
      <c r="WSM2" s="0"/>
      <c r="WSN2" s="0"/>
      <c r="WSO2" s="0"/>
      <c r="WSP2" s="0"/>
      <c r="WSQ2" s="0"/>
      <c r="WSR2" s="0"/>
      <c r="WSS2" s="0"/>
      <c r="WST2" s="0"/>
      <c r="WSU2" s="0"/>
      <c r="WSV2" s="0"/>
      <c r="WSW2" s="0"/>
      <c r="WSX2" s="0"/>
      <c r="WSY2" s="0"/>
      <c r="WSZ2" s="0"/>
      <c r="WTA2" s="0"/>
      <c r="WTB2" s="0"/>
      <c r="WTC2" s="0"/>
      <c r="WTD2" s="0"/>
      <c r="WTE2" s="0"/>
      <c r="WTF2" s="0"/>
      <c r="WTG2" s="0"/>
      <c r="WTH2" s="0"/>
      <c r="WTI2" s="0"/>
      <c r="WTJ2" s="0"/>
      <c r="WTK2" s="0"/>
      <c r="WTL2" s="0"/>
      <c r="WTM2" s="0"/>
      <c r="WTN2" s="0"/>
      <c r="WTO2" s="0"/>
      <c r="WTP2" s="0"/>
      <c r="WTQ2" s="0"/>
      <c r="WTR2" s="0"/>
      <c r="WTS2" s="0"/>
      <c r="WTT2" s="0"/>
      <c r="WTU2" s="0"/>
      <c r="WTV2" s="0"/>
      <c r="WTW2" s="0"/>
      <c r="WTX2" s="0"/>
      <c r="WTY2" s="0"/>
      <c r="WTZ2" s="0"/>
      <c r="WUA2" s="0"/>
      <c r="WUB2" s="0"/>
      <c r="WUC2" s="0"/>
      <c r="WUD2" s="0"/>
      <c r="WUE2" s="0"/>
      <c r="WUF2" s="0"/>
      <c r="WUG2" s="0"/>
      <c r="WUH2" s="0"/>
      <c r="WUI2" s="0"/>
      <c r="WUJ2" s="0"/>
      <c r="WUK2" s="0"/>
      <c r="WUL2" s="0"/>
      <c r="WUM2" s="0"/>
      <c r="WUN2" s="0"/>
      <c r="WUO2" s="0"/>
      <c r="WUP2" s="0"/>
      <c r="WUQ2" s="0"/>
      <c r="WUR2" s="0"/>
      <c r="WUS2" s="0"/>
      <c r="WUT2" s="0"/>
      <c r="WUU2" s="0"/>
      <c r="WUV2" s="0"/>
      <c r="WUW2" s="0"/>
      <c r="WUX2" s="0"/>
      <c r="WUY2" s="0"/>
      <c r="WUZ2" s="0"/>
      <c r="WVA2" s="0"/>
      <c r="WVB2" s="0"/>
      <c r="WVC2" s="0"/>
      <c r="WVD2" s="0"/>
      <c r="WVE2" s="0"/>
      <c r="WVF2" s="0"/>
      <c r="WVG2" s="0"/>
      <c r="WVH2" s="0"/>
      <c r="WVI2" s="0"/>
      <c r="WVJ2" s="0"/>
      <c r="WVK2" s="0"/>
      <c r="WVL2" s="0"/>
      <c r="WVM2" s="0"/>
      <c r="WVN2" s="0"/>
      <c r="WVO2" s="0"/>
      <c r="WVP2" s="0"/>
      <c r="WVQ2" s="0"/>
      <c r="WVR2" s="0"/>
      <c r="WVS2" s="0"/>
      <c r="WVT2" s="0"/>
      <c r="WVU2" s="0"/>
      <c r="WVV2" s="0"/>
      <c r="WVW2" s="0"/>
      <c r="WVX2" s="0"/>
      <c r="WVY2" s="0"/>
      <c r="WVZ2" s="0"/>
      <c r="WWA2" s="0"/>
      <c r="WWB2" s="0"/>
      <c r="WWC2" s="0"/>
      <c r="WWD2" s="0"/>
      <c r="WWE2" s="0"/>
      <c r="WWF2" s="0"/>
      <c r="WWG2" s="0"/>
      <c r="WWH2" s="0"/>
      <c r="WWI2" s="0"/>
      <c r="WWJ2" s="0"/>
      <c r="WWK2" s="0"/>
      <c r="WWL2" s="0"/>
      <c r="WWM2" s="0"/>
      <c r="WWN2" s="0"/>
      <c r="WWO2" s="0"/>
      <c r="WWP2" s="0"/>
      <c r="WWQ2" s="0"/>
      <c r="WWR2" s="0"/>
      <c r="WWS2" s="0"/>
      <c r="WWT2" s="0"/>
      <c r="WWU2" s="0"/>
      <c r="WWV2" s="0"/>
      <c r="WWW2" s="0"/>
      <c r="WWX2" s="0"/>
      <c r="WWY2" s="0"/>
      <c r="WWZ2" s="0"/>
      <c r="WXA2" s="0"/>
      <c r="WXB2" s="0"/>
      <c r="WXC2" s="0"/>
      <c r="WXD2" s="0"/>
      <c r="WXE2" s="0"/>
      <c r="WXF2" s="0"/>
      <c r="WXG2" s="0"/>
      <c r="WXH2" s="0"/>
      <c r="WXI2" s="0"/>
      <c r="WXJ2" s="0"/>
      <c r="WXK2" s="0"/>
      <c r="WXL2" s="0"/>
      <c r="WXM2" s="0"/>
      <c r="WXN2" s="0"/>
      <c r="WXO2" s="0"/>
      <c r="WXP2" s="0"/>
      <c r="WXQ2" s="0"/>
      <c r="WXR2" s="0"/>
      <c r="WXS2" s="0"/>
      <c r="WXT2" s="0"/>
      <c r="WXU2" s="0"/>
      <c r="WXV2" s="0"/>
      <c r="WXW2" s="0"/>
      <c r="WXX2" s="0"/>
      <c r="WXY2" s="0"/>
      <c r="WXZ2" s="0"/>
      <c r="WYA2" s="0"/>
      <c r="WYB2" s="0"/>
      <c r="WYC2" s="0"/>
      <c r="WYD2" s="0"/>
      <c r="WYE2" s="0"/>
      <c r="WYF2" s="0"/>
      <c r="WYG2" s="0"/>
      <c r="WYH2" s="0"/>
      <c r="WYI2" s="0"/>
      <c r="WYJ2" s="0"/>
      <c r="WYK2" s="0"/>
      <c r="WYL2" s="0"/>
      <c r="WYM2" s="0"/>
      <c r="WYN2" s="0"/>
      <c r="WYO2" s="0"/>
      <c r="WYP2" s="0"/>
      <c r="WYQ2" s="0"/>
      <c r="WYR2" s="0"/>
      <c r="WYS2" s="0"/>
      <c r="WYT2" s="0"/>
      <c r="WYU2" s="0"/>
      <c r="WYV2" s="0"/>
      <c r="WYW2" s="0"/>
      <c r="WYX2" s="0"/>
      <c r="WYY2" s="0"/>
      <c r="WYZ2" s="0"/>
      <c r="WZA2" s="0"/>
      <c r="WZB2" s="0"/>
      <c r="WZC2" s="0"/>
      <c r="WZD2" s="0"/>
      <c r="WZE2" s="0"/>
      <c r="WZF2" s="0"/>
      <c r="WZG2" s="0"/>
      <c r="WZH2" s="0"/>
      <c r="WZI2" s="0"/>
      <c r="WZJ2" s="0"/>
      <c r="WZK2" s="0"/>
      <c r="WZL2" s="0"/>
      <c r="WZM2" s="0"/>
      <c r="WZN2" s="0"/>
      <c r="WZO2" s="0"/>
      <c r="WZP2" s="0"/>
      <c r="WZQ2" s="0"/>
      <c r="WZR2" s="0"/>
      <c r="WZS2" s="0"/>
      <c r="WZT2" s="0"/>
      <c r="WZU2" s="0"/>
      <c r="WZV2" s="0"/>
      <c r="WZW2" s="0"/>
      <c r="WZX2" s="0"/>
      <c r="WZY2" s="0"/>
      <c r="WZZ2" s="0"/>
      <c r="XAA2" s="0"/>
      <c r="XAB2" s="0"/>
      <c r="XAC2" s="0"/>
      <c r="XAD2" s="0"/>
      <c r="XAE2" s="0"/>
      <c r="XAF2" s="0"/>
      <c r="XAG2" s="0"/>
      <c r="XAH2" s="0"/>
      <c r="XAI2" s="0"/>
      <c r="XAJ2" s="0"/>
      <c r="XAK2" s="0"/>
      <c r="XAL2" s="0"/>
      <c r="XAM2" s="0"/>
      <c r="XAN2" s="0"/>
      <c r="XAO2" s="0"/>
      <c r="XAP2" s="0"/>
      <c r="XAQ2" s="0"/>
      <c r="XAR2" s="0"/>
      <c r="XAS2" s="0"/>
      <c r="XAT2" s="0"/>
      <c r="XAU2" s="0"/>
      <c r="XAV2" s="0"/>
      <c r="XAW2" s="0"/>
      <c r="XAX2" s="0"/>
      <c r="XAY2" s="0"/>
      <c r="XAZ2" s="0"/>
      <c r="XBA2" s="0"/>
      <c r="XBB2" s="0"/>
      <c r="XBC2" s="0"/>
      <c r="XBD2" s="0"/>
      <c r="XBE2" s="0"/>
      <c r="XBF2" s="0"/>
      <c r="XBG2" s="0"/>
      <c r="XBH2" s="0"/>
      <c r="XBI2" s="0"/>
      <c r="XBJ2" s="0"/>
      <c r="XBK2" s="0"/>
      <c r="XBL2" s="0"/>
      <c r="XBM2" s="0"/>
      <c r="XBN2" s="0"/>
      <c r="XBO2" s="0"/>
      <c r="XBP2" s="0"/>
      <c r="XBQ2" s="0"/>
      <c r="XBR2" s="0"/>
      <c r="XBS2" s="0"/>
      <c r="XBT2" s="0"/>
      <c r="XBU2" s="0"/>
      <c r="XBV2" s="0"/>
      <c r="XBW2" s="0"/>
      <c r="XBX2" s="0"/>
      <c r="XBY2" s="0"/>
      <c r="XBZ2" s="0"/>
      <c r="XCA2" s="0"/>
      <c r="XCB2" s="0"/>
      <c r="XCC2" s="0"/>
      <c r="XCD2" s="0"/>
      <c r="XCE2" s="0"/>
      <c r="XCF2" s="0"/>
      <c r="XCG2" s="0"/>
      <c r="XCH2" s="0"/>
      <c r="XCI2" s="0"/>
      <c r="XCJ2" s="0"/>
      <c r="XCK2" s="0"/>
      <c r="XCL2" s="0"/>
      <c r="XCM2" s="0"/>
      <c r="XCN2" s="0"/>
      <c r="XCO2" s="0"/>
      <c r="XCP2" s="0"/>
      <c r="XCQ2" s="0"/>
      <c r="XCR2" s="0"/>
      <c r="XCS2" s="0"/>
      <c r="XCT2" s="0"/>
      <c r="XCU2" s="0"/>
      <c r="XCV2" s="0"/>
      <c r="XCW2" s="0"/>
      <c r="XCX2" s="0"/>
      <c r="XCY2" s="0"/>
      <c r="XCZ2" s="0"/>
      <c r="XDA2" s="0"/>
      <c r="XDB2" s="0"/>
      <c r="XDC2" s="0"/>
      <c r="XDD2" s="0"/>
      <c r="XDE2" s="0"/>
      <c r="XDF2" s="0"/>
      <c r="XDG2" s="0"/>
      <c r="XDH2" s="0"/>
      <c r="XDI2" s="0"/>
      <c r="XDJ2" s="0"/>
      <c r="XDK2" s="0"/>
      <c r="XDL2" s="0"/>
      <c r="XDM2" s="0"/>
      <c r="XDN2" s="0"/>
      <c r="XDO2" s="0"/>
      <c r="XDP2" s="0"/>
      <c r="XDQ2" s="0"/>
      <c r="XDR2" s="0"/>
      <c r="XDS2" s="0"/>
      <c r="XDT2" s="0"/>
      <c r="XDU2" s="0"/>
      <c r="XDV2" s="0"/>
      <c r="XDW2" s="0"/>
      <c r="XDX2" s="0"/>
      <c r="XDY2" s="0"/>
      <c r="XDZ2" s="0"/>
      <c r="XEA2" s="0"/>
      <c r="XEB2" s="0"/>
      <c r="XEC2" s="0"/>
      <c r="XED2" s="0"/>
      <c r="XEE2" s="0"/>
      <c r="XEF2" s="0"/>
      <c r="XEG2" s="0"/>
      <c r="XEH2" s="0"/>
      <c r="XEI2" s="0"/>
      <c r="XEJ2" s="0"/>
      <c r="XEK2" s="0"/>
      <c r="XEL2" s="0"/>
      <c r="XEM2" s="0"/>
      <c r="XEN2" s="0"/>
      <c r="XEO2" s="0"/>
      <c r="XEP2" s="0"/>
      <c r="XEQ2" s="0"/>
      <c r="XER2" s="0"/>
      <c r="XES2" s="0"/>
      <c r="XET2" s="0"/>
      <c r="XEU2" s="0"/>
      <c r="XEV2" s="0"/>
      <c r="XEW2" s="0"/>
      <c r="XEX2" s="0"/>
      <c r="XEY2" s="0"/>
      <c r="XEZ2" s="0"/>
      <c r="XFA2" s="0"/>
      <c r="XFB2" s="0"/>
      <c r="XFC2" s="0"/>
      <c r="XFD2" s="101"/>
    </row>
    <row r="3" customFormat="false" ht="13.8" hidden="false" customHeight="true" outlineLevel="0" collapsed="false">
      <c r="A3" s="0"/>
      <c r="B3" s="103" t="s">
        <v>102</v>
      </c>
      <c r="C3" s="103"/>
      <c r="D3" s="103"/>
      <c r="E3" s="103"/>
      <c r="F3" s="103"/>
      <c r="G3" s="103"/>
      <c r="H3" s="103"/>
      <c r="I3" s="103"/>
      <c r="J3" s="103"/>
      <c r="K3" s="103"/>
      <c r="L3" s="103"/>
      <c r="M3" s="103"/>
      <c r="N3" s="103"/>
      <c r="O3" s="0"/>
      <c r="P3" s="0"/>
      <c r="Q3" s="0"/>
      <c r="R3" s="0"/>
      <c r="S3" s="0"/>
      <c r="T3" s="0"/>
      <c r="U3" s="0"/>
      <c r="V3" s="0"/>
      <c r="W3" s="0"/>
      <c r="X3" s="0"/>
      <c r="Y3" s="0"/>
      <c r="Z3" s="0"/>
      <c r="AA3" s="0"/>
      <c r="AB3" s="0"/>
      <c r="AC3" s="0"/>
      <c r="AD3" s="0"/>
      <c r="AE3" s="0"/>
      <c r="AF3" s="0"/>
      <c r="AG3" s="0"/>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101"/>
    </row>
    <row r="4" s="101" customFormat="true" ht="22.35" hidden="false" customHeight="true" outlineLevel="0" collapsed="false">
      <c r="B4" s="104" t="s">
        <v>103</v>
      </c>
      <c r="C4" s="105" t="n">
        <v>52.7</v>
      </c>
      <c r="D4" s="106" t="s">
        <v>104</v>
      </c>
      <c r="E4" s="106"/>
      <c r="F4" s="104" t="s">
        <v>105</v>
      </c>
      <c r="G4" s="105" t="s">
        <v>26</v>
      </c>
      <c r="H4" s="106" t="s">
        <v>106</v>
      </c>
      <c r="I4" s="106"/>
      <c r="J4" s="106"/>
      <c r="K4" s="106"/>
      <c r="L4" s="106"/>
      <c r="M4" s="106"/>
      <c r="N4" s="106"/>
    </row>
    <row r="5" s="101" customFormat="true" ht="13.8" hidden="false" customHeight="false" outlineLevel="0" collapsed="false">
      <c r="B5" s="0"/>
      <c r="C5" s="0"/>
      <c r="D5" s="0"/>
      <c r="E5" s="0"/>
      <c r="F5" s="0"/>
      <c r="G5" s="0"/>
      <c r="H5" s="0"/>
      <c r="I5" s="0"/>
      <c r="J5" s="0"/>
      <c r="K5" s="0"/>
      <c r="L5" s="0"/>
      <c r="M5" s="0"/>
      <c r="N5" s="0"/>
    </row>
    <row r="6" s="101" customFormat="true" ht="15.65" hidden="false" customHeight="true" outlineLevel="0" collapsed="false">
      <c r="B6" s="107" t="s">
        <v>107</v>
      </c>
      <c r="C6" s="107"/>
      <c r="D6" s="107"/>
    </row>
    <row r="7" s="101" customFormat="true" ht="21.6" hidden="false" customHeight="false" outlineLevel="0" collapsed="false">
      <c r="B7" s="108" t="s">
        <v>108</v>
      </c>
      <c r="C7" s="109" t="n">
        <f aca="false">IFERROR(INDEX(Calculator!$D$10:$D$20,MATCH(G4,Calculator!$A$10:$A$20,0)),7.1)</f>
        <v>28.85</v>
      </c>
      <c r="D7" s="110" t="s">
        <v>109</v>
      </c>
    </row>
    <row r="8" s="101" customFormat="true" ht="14.55" hidden="false" customHeight="false" outlineLevel="0" collapsed="false">
      <c r="B8" s="108" t="s">
        <v>110</v>
      </c>
      <c r="C8" s="111" t="n">
        <v>50</v>
      </c>
      <c r="D8" s="112" t="s">
        <v>111</v>
      </c>
    </row>
    <row r="9" s="101" customFormat="true" ht="14.55" hidden="false" customHeight="false" outlineLevel="0" collapsed="false">
      <c r="B9" s="108" t="s">
        <v>112</v>
      </c>
      <c r="C9" s="111" t="n">
        <v>0</v>
      </c>
      <c r="D9" s="112" t="s">
        <v>111</v>
      </c>
    </row>
    <row r="10" s="101" customFormat="true" ht="14.55" hidden="false" customHeight="false" outlineLevel="0" collapsed="false">
      <c r="B10" s="108" t="s">
        <v>113</v>
      </c>
      <c r="C10" s="113" t="n">
        <f aca="false">IFERROR(ROUND(50*POWER(80,POWER(COS(PI()*C4/INDEX(Calculator!$F$10:$F$20,MATCH(G4,Calculator!$A$10:$A$20,0))),2)),0),450)</f>
        <v>155</v>
      </c>
      <c r="D10" s="110" t="s">
        <v>114</v>
      </c>
    </row>
    <row r="11" s="101" customFormat="true" ht="14.55" hidden="false" customHeight="false" outlineLevel="0" collapsed="false">
      <c r="B11" s="108" t="s">
        <v>115</v>
      </c>
      <c r="C11" s="113" t="n">
        <f aca="false">IFERROR(ROUND(1500*SIN(2*PI()*C4/INDEX(Calculator!$F$10:$F$20,MATCH(G4,Calculator!$A$10:$A$20,0))),0),150)</f>
        <v>-1312</v>
      </c>
      <c r="D11" s="110" t="s">
        <v>114</v>
      </c>
    </row>
    <row r="12" s="101" customFormat="true" ht="14.25" hidden="false" customHeight="true" outlineLevel="0" collapsed="false">
      <c r="B12" s="108" t="s">
        <v>116</v>
      </c>
      <c r="C12" s="111" t="s">
        <v>117</v>
      </c>
      <c r="D12" s="112"/>
    </row>
    <row r="13" s="101" customFormat="true" ht="14.25" hidden="false" customHeight="true" outlineLevel="0" collapsed="false">
      <c r="B13" s="108" t="s">
        <v>118</v>
      </c>
      <c r="C13" s="111" t="n">
        <v>20</v>
      </c>
      <c r="D13" s="112" t="s">
        <v>119</v>
      </c>
    </row>
    <row r="14" s="101" customFormat="true" ht="13.5" hidden="false" customHeight="true" outlineLevel="0" collapsed="false"/>
    <row r="15" s="101" customFormat="true" ht="15" hidden="false" customHeight="true" outlineLevel="0" collapsed="false">
      <c r="B15" s="107" t="s">
        <v>120</v>
      </c>
      <c r="C15" s="107"/>
      <c r="D15" s="107"/>
    </row>
    <row r="16" s="101" customFormat="true" ht="14.25" hidden="false" customHeight="true" outlineLevel="0" collapsed="false">
      <c r="B16" s="108" t="s">
        <v>121</v>
      </c>
      <c r="C16" s="114" t="n">
        <f aca="false">C10/C8</f>
        <v>3.1</v>
      </c>
      <c r="D16" s="112" t="s">
        <v>122</v>
      </c>
    </row>
    <row r="17" s="101" customFormat="true" ht="14.25" hidden="false" customHeight="true" outlineLevel="0" collapsed="false">
      <c r="B17" s="108" t="s">
        <v>123</v>
      </c>
      <c r="C17" s="114" t="n">
        <f aca="false">SQRT(C16)</f>
        <v>1.7606816861659</v>
      </c>
      <c r="D17" s="112"/>
    </row>
    <row r="18" s="101" customFormat="true" ht="14.25" hidden="false" customHeight="true" outlineLevel="0" collapsed="false">
      <c r="B18" s="108" t="s">
        <v>124</v>
      </c>
      <c r="C18" s="114" t="n">
        <f aca="false">C13*C17</f>
        <v>35.213633723318</v>
      </c>
      <c r="D18" s="112" t="s">
        <v>119</v>
      </c>
    </row>
    <row r="19" s="101" customFormat="true" ht="14.25" hidden="false" customHeight="true" outlineLevel="0" collapsed="false">
      <c r="B19" s="108" t="s">
        <v>125</v>
      </c>
      <c r="C19" s="114" t="n">
        <f aca="false">ROUND(C18, 0)</f>
        <v>35</v>
      </c>
      <c r="D19" s="112" t="s">
        <v>119</v>
      </c>
    </row>
    <row r="20" s="101" customFormat="true" ht="14.25" hidden="false" customHeight="true" outlineLevel="0" collapsed="false">
      <c r="B20" s="108" t="s">
        <v>126</v>
      </c>
      <c r="C20" s="114" t="n">
        <f aca="false">(C19/C13)^2</f>
        <v>3.0625</v>
      </c>
      <c r="D20" s="112" t="s">
        <v>122</v>
      </c>
    </row>
    <row r="21" s="101" customFormat="true" ht="27" hidden="false" customHeight="true" outlineLevel="0" collapsed="false">
      <c r="B21" s="108" t="s">
        <v>127</v>
      </c>
      <c r="C21" s="115" t="n">
        <f aca="false">C11/C20</f>
        <v>-428.408163265306</v>
      </c>
      <c r="D21" s="112" t="s">
        <v>111</v>
      </c>
    </row>
    <row r="22" s="101" customFormat="true" ht="13.5" hidden="false" customHeight="true" outlineLevel="0" collapsed="false"/>
    <row r="23" s="101" customFormat="true" ht="15" hidden="false" customHeight="true" outlineLevel="0" collapsed="false">
      <c r="B23" s="107" t="s">
        <v>128</v>
      </c>
      <c r="C23" s="107"/>
      <c r="D23" s="107"/>
    </row>
    <row r="24" s="101" customFormat="true" ht="38.25" hidden="false" customHeight="true" outlineLevel="0" collapsed="false">
      <c r="B24" s="116" t="s">
        <v>129</v>
      </c>
      <c r="C24" s="116"/>
      <c r="D24" s="116"/>
    </row>
    <row r="25" s="101" customFormat="true" ht="27" hidden="false" customHeight="true" outlineLevel="0" collapsed="false">
      <c r="B25" s="108" t="s">
        <v>130</v>
      </c>
      <c r="C25" s="114" t="n">
        <f aca="false">-C11</f>
        <v>1312</v>
      </c>
      <c r="D25" s="112" t="s">
        <v>111</v>
      </c>
    </row>
    <row r="26" s="101" customFormat="true" ht="14.25" hidden="false" customHeight="true" outlineLevel="0" collapsed="false">
      <c r="B26" s="108" t="s">
        <v>131</v>
      </c>
      <c r="C26" s="114" t="str">
        <f aca="false">IF(C25&gt;0, "Inductor (Series L)", IF(C25&lt;0, "Capacitor (Series C)", "None"))</f>
        <v>Inductor (Series L)</v>
      </c>
    </row>
    <row r="27" s="101" customFormat="true" ht="14.25" hidden="false" customHeight="true" outlineLevel="0" collapsed="false">
      <c r="B27" s="108" t="s">
        <v>132</v>
      </c>
      <c r="C27" s="114" t="n">
        <f aca="false">IF(C25&gt;0, C25/(2*PI()*C7), IF(C25&lt;0, 1000000/(2*PI()*C7*ABS(C25)), 0))</f>
        <v>7.23782618151011</v>
      </c>
    </row>
    <row r="28" s="101" customFormat="true" ht="14.25" hidden="false" customHeight="true" outlineLevel="0" collapsed="false">
      <c r="B28" s="108" t="s">
        <v>133</v>
      </c>
      <c r="C28" s="114" t="str">
        <f aca="false">IF(C25&gt;0, "µH", IF(C25&lt;0, "pF", "-"))</f>
        <v>µH</v>
      </c>
    </row>
    <row r="29" s="101" customFormat="true" ht="13.5" hidden="false" customHeight="true" outlineLevel="0" collapsed="false"/>
    <row r="30" s="101" customFormat="true" ht="15" hidden="false" customHeight="true" outlineLevel="0" collapsed="false">
      <c r="B30" s="107" t="s">
        <v>134</v>
      </c>
      <c r="C30" s="107"/>
      <c r="D30" s="107"/>
    </row>
    <row r="31" s="101" customFormat="true" ht="14.25" hidden="false" customHeight="true" outlineLevel="0" collapsed="false">
      <c r="B31" s="108" t="s">
        <v>135</v>
      </c>
      <c r="C31" s="114" t="n">
        <f aca="false">VLOOKUP(C12,Toroid_Database!A:F, 3, FALSE())</f>
        <v>12</v>
      </c>
      <c r="D31" s="112" t="s">
        <v>136</v>
      </c>
    </row>
    <row r="32" s="101" customFormat="true" ht="14.25" hidden="false" customHeight="true" outlineLevel="0" collapsed="false">
      <c r="B32" s="108" t="s">
        <v>137</v>
      </c>
      <c r="C32" s="114" t="n">
        <f aca="false">C31*(C13^2)/1000</f>
        <v>4.8</v>
      </c>
      <c r="D32" s="112" t="s">
        <v>138</v>
      </c>
    </row>
    <row r="33" s="101" customFormat="true" ht="27" hidden="false" customHeight="true" outlineLevel="0" collapsed="false">
      <c r="B33" s="108" t="s">
        <v>139</v>
      </c>
      <c r="C33" s="114" t="n">
        <f aca="false">2*PI()*C7*C32</f>
        <v>870.095501338229</v>
      </c>
      <c r="D33" s="112" t="s">
        <v>111</v>
      </c>
    </row>
    <row r="34" s="101" customFormat="true" ht="27" hidden="false" customHeight="true" outlineLevel="0" collapsed="false">
      <c r="B34" s="108" t="s">
        <v>140</v>
      </c>
      <c r="C34" s="117" t="str">
        <f aca="false">IF(C33 &gt;= (4*C8), "ADEQUATE", "WARNING: INCREASE PRIMARY TURNS")</f>
        <v>ADEQUATE</v>
      </c>
      <c r="D34" s="112"/>
    </row>
    <row r="35" s="101" customFormat="true" ht="13.5" hidden="false" customHeight="true" outlineLevel="0" collapsed="false"/>
    <row r="36" s="101" customFormat="true" ht="38.25" hidden="false" customHeight="true" outlineLevel="0" collapsed="false">
      <c r="B36" s="96" t="s">
        <v>141</v>
      </c>
      <c r="C36" s="96"/>
      <c r="D36" s="96"/>
      <c r="E36" s="118"/>
      <c r="F36" s="118"/>
    </row>
    <row r="37" s="101" customFormat="true" ht="13.5" hidden="false" customHeight="true" outlineLevel="0" collapsed="false">
      <c r="B37" s="119"/>
      <c r="C37" s="119"/>
      <c r="D37" s="119"/>
    </row>
    <row r="38" s="101" customFormat="true" ht="15" hidden="false" customHeight="true" outlineLevel="0" collapsed="false">
      <c r="B38" s="120" t="s">
        <v>142</v>
      </c>
      <c r="C38" s="120"/>
      <c r="D38" s="120"/>
      <c r="E38" s="120"/>
      <c r="F38" s="120"/>
      <c r="G38" s="120"/>
      <c r="H38" s="120"/>
      <c r="I38" s="120"/>
      <c r="J38" s="120"/>
      <c r="K38" s="120"/>
      <c r="L38" s="120"/>
      <c r="M38" s="120"/>
      <c r="N38" s="120"/>
    </row>
    <row r="39" s="101" customFormat="true" ht="13.5" hidden="false" customHeight="true" outlineLevel="0" collapsed="false">
      <c r="B39" s="96" t="s">
        <v>143</v>
      </c>
      <c r="C39" s="96"/>
      <c r="D39" s="96"/>
      <c r="E39" s="96"/>
      <c r="F39" s="96"/>
      <c r="G39" s="96"/>
      <c r="H39" s="96"/>
      <c r="I39" s="96"/>
      <c r="J39" s="96"/>
      <c r="K39" s="96"/>
      <c r="L39" s="96"/>
      <c r="M39" s="96"/>
      <c r="N39" s="96"/>
    </row>
    <row r="40" s="101" customFormat="true" ht="13.5" hidden="false" customHeight="true" outlineLevel="0" collapsed="false">
      <c r="A40" s="1"/>
      <c r="B40" s="57" t="s">
        <v>144</v>
      </c>
      <c r="C40" s="57"/>
      <c r="D40" s="57"/>
      <c r="E40" s="57"/>
      <c r="F40" s="57"/>
      <c r="G40" s="57"/>
      <c r="H40" s="57"/>
      <c r="I40" s="57"/>
      <c r="J40" s="57"/>
      <c r="K40" s="57"/>
      <c r="L40" s="57"/>
      <c r="M40" s="57"/>
      <c r="N40" s="57"/>
    </row>
    <row r="41" s="101" customFormat="true" ht="13.5" hidden="false" customHeight="true" outlineLevel="0" collapsed="false">
      <c r="A41" s="1"/>
      <c r="B41" s="121" t="s">
        <v>145</v>
      </c>
      <c r="C41" s="122" t="n">
        <f aca="false">Calculator!D23</f>
        <v>9.96503496503497</v>
      </c>
      <c r="D41" s="80" t="s">
        <v>78</v>
      </c>
      <c r="E41" s="81" t="s">
        <v>146</v>
      </c>
      <c r="F41" s="81"/>
      <c r="G41" s="81"/>
      <c r="H41" s="81"/>
      <c r="I41" s="81"/>
      <c r="J41" s="81"/>
      <c r="K41" s="81"/>
      <c r="L41" s="81"/>
      <c r="M41" s="81"/>
      <c r="N41" s="81"/>
    </row>
    <row r="42" s="101" customFormat="true" ht="13.5" hidden="false" customHeight="true" outlineLevel="0" collapsed="false">
      <c r="A42" s="1"/>
      <c r="B42" s="121" t="s">
        <v>147</v>
      </c>
      <c r="C42" s="123" t="n">
        <v>2</v>
      </c>
      <c r="D42" s="80" t="s">
        <v>78</v>
      </c>
      <c r="E42" s="81" t="s">
        <v>148</v>
      </c>
      <c r="F42" s="81"/>
      <c r="G42" s="81"/>
      <c r="H42" s="81"/>
      <c r="I42" s="81"/>
      <c r="J42" s="81"/>
      <c r="K42" s="81"/>
      <c r="L42" s="81"/>
      <c r="M42" s="81"/>
      <c r="N42" s="81"/>
    </row>
    <row r="43" s="101" customFormat="true" ht="13.5" hidden="false" customHeight="true" outlineLevel="0" collapsed="false">
      <c r="A43" s="1"/>
      <c r="B43" s="121" t="s">
        <v>82</v>
      </c>
      <c r="C43" s="123" t="n">
        <v>1</v>
      </c>
      <c r="D43" s="80" t="s">
        <v>83</v>
      </c>
      <c r="E43" s="81" t="s">
        <v>149</v>
      </c>
      <c r="F43" s="81"/>
      <c r="G43" s="81"/>
      <c r="H43" s="81"/>
      <c r="I43" s="81"/>
      <c r="J43" s="81"/>
      <c r="K43" s="81"/>
      <c r="L43" s="81"/>
      <c r="M43" s="81"/>
      <c r="N43" s="81"/>
    </row>
    <row r="44" s="101" customFormat="true" ht="13.5" hidden="false" customHeight="true" outlineLevel="0" collapsed="false">
      <c r="A44" s="1"/>
      <c r="B44" s="57" t="s">
        <v>150</v>
      </c>
      <c r="C44" s="57"/>
      <c r="D44" s="57"/>
      <c r="E44" s="57"/>
      <c r="F44" s="57"/>
      <c r="G44" s="57"/>
      <c r="H44" s="57"/>
      <c r="I44" s="57"/>
      <c r="J44" s="57"/>
      <c r="K44" s="57"/>
      <c r="L44" s="57"/>
      <c r="M44" s="57"/>
      <c r="N44" s="57"/>
    </row>
    <row r="45" s="101" customFormat="true" ht="13.5" hidden="false" customHeight="true" outlineLevel="0" collapsed="false">
      <c r="A45" s="1"/>
      <c r="B45" s="121" t="s">
        <v>151</v>
      </c>
      <c r="C45" s="124" t="n">
        <f aca="false">C7</f>
        <v>28.85</v>
      </c>
      <c r="D45" s="80" t="s">
        <v>152</v>
      </c>
      <c r="E45" s="81" t="s">
        <v>153</v>
      </c>
      <c r="F45" s="81"/>
      <c r="G45" s="81"/>
      <c r="H45" s="81"/>
      <c r="I45" s="81"/>
      <c r="J45" s="81"/>
      <c r="K45" s="81"/>
      <c r="L45" s="81"/>
      <c r="M45" s="81"/>
      <c r="N45" s="81"/>
    </row>
    <row r="46" s="101" customFormat="true" ht="13.5" hidden="false" customHeight="true" outlineLevel="0" collapsed="false">
      <c r="A46" s="1"/>
      <c r="B46" s="121" t="s">
        <v>154</v>
      </c>
      <c r="C46" s="89" t="n">
        <f aca="false">ROUND(Calculator!$D$5*300/(4*C45),2)</f>
        <v>2.47</v>
      </c>
      <c r="D46" s="80" t="s">
        <v>78</v>
      </c>
      <c r="E46" s="125"/>
      <c r="F46" s="125"/>
      <c r="G46" s="126"/>
      <c r="H46" s="126"/>
      <c r="I46" s="126"/>
      <c r="J46" s="127"/>
      <c r="K46" s="127"/>
      <c r="L46" s="127"/>
      <c r="M46" s="127"/>
      <c r="N46" s="127"/>
    </row>
    <row r="47" s="101" customFormat="true" ht="13.5" hidden="false" customHeight="true" outlineLevel="0" collapsed="false">
      <c r="A47" s="1"/>
      <c r="B47" s="121" t="s">
        <v>155</v>
      </c>
      <c r="C47" s="128" t="n">
        <f aca="false">ROUND(MIN(500,MAX(30,(100*EXP(-0.3*C42))*(1+3*ABS(MOD(C41/C46,1)-0.5)))),0)</f>
        <v>132</v>
      </c>
      <c r="D47" s="80" t="s">
        <v>156</v>
      </c>
      <c r="E47" s="81" t="s">
        <v>157</v>
      </c>
      <c r="F47" s="81"/>
      <c r="G47" s="81"/>
      <c r="H47" s="81"/>
      <c r="I47" s="81"/>
      <c r="J47" s="81"/>
      <c r="K47" s="81"/>
      <c r="L47" s="81"/>
      <c r="M47" s="81"/>
      <c r="N47" s="81"/>
    </row>
    <row r="48" s="101" customFormat="true" ht="13.5" hidden="false" customHeight="true" outlineLevel="0" collapsed="false">
      <c r="A48" s="1"/>
      <c r="B48" s="121" t="s">
        <v>158</v>
      </c>
      <c r="C48" s="128" t="n">
        <f aca="false">ROUND(C47/C43,0)</f>
        <v>132</v>
      </c>
      <c r="D48" s="80" t="s">
        <v>156</v>
      </c>
      <c r="E48" s="81" t="s">
        <v>159</v>
      </c>
      <c r="F48" s="81"/>
      <c r="G48" s="81"/>
      <c r="H48" s="81"/>
      <c r="I48" s="81"/>
      <c r="J48" s="81"/>
      <c r="K48" s="81"/>
      <c r="L48" s="81"/>
      <c r="M48" s="81"/>
      <c r="N48" s="81"/>
    </row>
    <row r="49" s="101" customFormat="true" ht="13.5" hidden="false" customHeight="true" outlineLevel="0" collapsed="false">
      <c r="A49" s="1"/>
      <c r="B49" s="121" t="s">
        <v>160</v>
      </c>
      <c r="C49" s="129" t="n">
        <f aca="false">ROUND(C10+C48,0)</f>
        <v>287</v>
      </c>
      <c r="D49" s="80" t="s">
        <v>156</v>
      </c>
      <c r="E49" s="81" t="s">
        <v>161</v>
      </c>
      <c r="F49" s="81"/>
      <c r="G49" s="81"/>
      <c r="H49" s="81"/>
      <c r="I49" s="81"/>
      <c r="J49" s="81"/>
      <c r="K49" s="81"/>
      <c r="L49" s="81"/>
      <c r="M49" s="81"/>
      <c r="N49" s="81"/>
    </row>
    <row r="50" s="101" customFormat="true" ht="13.5" hidden="false" customHeight="true" outlineLevel="0" collapsed="false">
      <c r="A50" s="1"/>
      <c r="B50" s="121" t="s">
        <v>162</v>
      </c>
      <c r="C50" s="129" t="n">
        <f aca="false">ROUND(C49/C8,2)</f>
        <v>5.74</v>
      </c>
      <c r="D50" s="80" t="s">
        <v>122</v>
      </c>
      <c r="E50" s="81" t="s">
        <v>163</v>
      </c>
      <c r="F50" s="81"/>
      <c r="G50" s="81"/>
      <c r="H50" s="81"/>
      <c r="I50" s="81"/>
      <c r="J50" s="81"/>
      <c r="K50" s="81"/>
      <c r="L50" s="81"/>
      <c r="M50" s="81"/>
      <c r="N50" s="81"/>
    </row>
    <row r="51" s="101" customFormat="true" ht="13.5" hidden="false" customHeight="true" outlineLevel="0" collapsed="false">
      <c r="A51" s="1"/>
      <c r="B51" s="121" t="s">
        <v>164</v>
      </c>
      <c r="C51" s="129" t="n">
        <f aca="false">ROUND(SQRT(C50),2)</f>
        <v>2.4</v>
      </c>
      <c r="D51" s="80" t="s">
        <v>165</v>
      </c>
      <c r="E51" s="81" t="s">
        <v>166</v>
      </c>
      <c r="F51" s="81"/>
      <c r="G51" s="81"/>
      <c r="H51" s="81"/>
      <c r="I51" s="81"/>
      <c r="J51" s="81"/>
      <c r="K51" s="81"/>
      <c r="L51" s="81"/>
      <c r="M51" s="81"/>
      <c r="N51" s="81"/>
    </row>
    <row r="52" s="101" customFormat="true" ht="25.5" hidden="false" customHeight="true" outlineLevel="0" collapsed="false">
      <c r="A52" s="1"/>
      <c r="B52" s="121" t="s">
        <v>167</v>
      </c>
      <c r="C52" s="130" t="str">
        <f aca="false">IF(C10&gt;0,ROUND(C48/C10*100,1)&amp;"% of Rout","—")</f>
        <v>85,2% of Rout</v>
      </c>
      <c r="D52" s="80" t="s">
        <v>168</v>
      </c>
      <c r="E52" s="19" t="s">
        <v>169</v>
      </c>
      <c r="F52" s="19"/>
      <c r="G52" s="19"/>
      <c r="H52" s="19"/>
      <c r="I52" s="19"/>
      <c r="J52" s="19"/>
      <c r="K52" s="19"/>
      <c r="L52" s="19"/>
      <c r="M52" s="19"/>
      <c r="N52" s="19"/>
    </row>
    <row r="53" s="101" customFormat="true" ht="25.5" hidden="false" customHeight="true" outlineLevel="0" collapsed="false">
      <c r="A53" s="1"/>
      <c r="B53" s="121" t="s">
        <v>170</v>
      </c>
      <c r="C53" s="131" t="str">
        <f aca="false">IF(C48&gt;C10*0.5,"⚠  HIGH IMPACT — Counterpoise Z &gt; 50% of Rout. Add radials or lengthen counterpoise to improve match accuracy.",IF(C48&gt;C10*0.2,"⚠  MODERATE IMPACT — Zcp adds ~"&amp;ROUND(C48/C10*100,0)&amp;"% to feedpoint Z. Corrected ratio is recommended.","✔  LOW IMPACT — Counterpoise Zcp &lt; 20% of Rout. Original UnUn design adequate."))</f>
        <v>⚠  HIGH IMPACT — Counterpoise Z &gt; 50% of Rout. Add radials or lengthen counterpoise to improve match accuracy.</v>
      </c>
      <c r="D53" s="131"/>
      <c r="E53" s="131"/>
      <c r="F53" s="131"/>
      <c r="G53" s="1"/>
      <c r="H53" s="1"/>
      <c r="I53" s="1"/>
    </row>
    <row r="54" s="101" customFormat="true" ht="13.5" hidden="false" customHeight="true" outlineLevel="0" collapsed="false">
      <c r="A54" s="1"/>
      <c r="B54" s="132"/>
      <c r="C54" s="133"/>
      <c r="D54" s="133"/>
      <c r="E54" s="133"/>
      <c r="F54" s="133"/>
      <c r="G54" s="1"/>
      <c r="H54" s="1"/>
      <c r="I54" s="1"/>
    </row>
    <row r="55" s="101" customFormat="true" ht="25.5" hidden="false" customHeight="true" outlineLevel="0" collapsed="false">
      <c r="A55" s="1"/>
      <c r="B55" s="134" t="s">
        <v>171</v>
      </c>
      <c r="C55" s="134"/>
      <c r="D55" s="134"/>
      <c r="E55" s="134"/>
      <c r="F55" s="134"/>
      <c r="G55" s="134"/>
      <c r="H55" s="134"/>
      <c r="I55" s="134"/>
      <c r="J55" s="134"/>
      <c r="K55" s="134"/>
      <c r="L55" s="134"/>
      <c r="M55" s="134"/>
      <c r="N55" s="134"/>
    </row>
    <row r="56" s="101" customFormat="true" ht="13.5" hidden="false" customHeight="true" outlineLevel="0" collapsed="false">
      <c r="A56" s="1"/>
      <c r="B56" s="1"/>
      <c r="C56" s="1"/>
      <c r="D56" s="1"/>
      <c r="E56" s="1"/>
      <c r="F56" s="1"/>
      <c r="G56" s="1"/>
      <c r="H56" s="1"/>
      <c r="I56" s="1"/>
    </row>
    <row r="57" s="101" customFormat="true" ht="13.5" hidden="false" customHeight="true" outlineLevel="0" collapsed="false">
      <c r="A57" s="1"/>
      <c r="B57" s="20" t="s">
        <v>172</v>
      </c>
      <c r="C57" s="20"/>
      <c r="D57" s="20"/>
      <c r="E57" s="20"/>
      <c r="F57" s="20"/>
      <c r="G57" s="20"/>
      <c r="H57" s="20"/>
      <c r="I57" s="20"/>
      <c r="J57" s="20"/>
      <c r="K57" s="20"/>
      <c r="L57" s="20"/>
      <c r="M57" s="20"/>
      <c r="N57" s="20"/>
    </row>
    <row r="58" s="101" customFormat="true" ht="13.5" hidden="false" customHeight="true" outlineLevel="0" collapsed="false">
      <c r="A58" s="1"/>
      <c r="B58" s="19" t="s">
        <v>173</v>
      </c>
      <c r="C58" s="19"/>
      <c r="D58" s="19"/>
      <c r="E58" s="19"/>
      <c r="F58" s="19"/>
      <c r="G58" s="19"/>
      <c r="H58" s="19"/>
      <c r="I58" s="19"/>
      <c r="J58" s="19"/>
      <c r="K58" s="19"/>
      <c r="L58" s="19"/>
      <c r="M58" s="19"/>
      <c r="N58" s="19"/>
    </row>
    <row r="59" s="101" customFormat="true" ht="13.5" hidden="false" customHeight="true" outlineLevel="0" collapsed="false">
      <c r="A59" s="1"/>
      <c r="B59" s="135" t="s">
        <v>174</v>
      </c>
      <c r="C59" s="1"/>
      <c r="D59" s="1"/>
      <c r="E59" s="1"/>
      <c r="F59" s="1"/>
      <c r="G59" s="1"/>
      <c r="H59" s="1"/>
      <c r="I59" s="1"/>
    </row>
    <row r="60" s="101" customFormat="true" ht="13.5" hidden="false" customHeight="true" outlineLevel="0" collapsed="false">
      <c r="A60" s="1"/>
      <c r="B60" s="136" t="s">
        <v>175</v>
      </c>
      <c r="C60" s="137" t="n">
        <f aca="false">IF(C12="T-200-2",1.58,IF(C12="T-130-2",0.85,IF(C12="T-200-6",1.58,IF(C12="T-130-6",0.85,IF(C12="FT-240-43",2.35,IF(C12="FT-140-43",1.15,IF(C12="FT-240-31",2.35,IF(C12="FT-140-31",1.15,IF(C12="FT-240-52",2.35,IF(C12="FT-140-52",1.15,IF(C12="FT-240-61",2.35,IF(C12="FT-140-61",1.15,IF(C12="FT-114-43",0.55,IF(C12="FT-114-31",0.55,IF(C12="FT-114-52",0.55,IF(C12="FT-114-61",0.55,1))))))))))))))))</f>
        <v>1.58</v>
      </c>
      <c r="D60" s="138" t="s">
        <v>176</v>
      </c>
      <c r="E60" s="19" t="s">
        <v>177</v>
      </c>
      <c r="F60" s="19"/>
      <c r="G60" s="19"/>
      <c r="H60" s="19"/>
      <c r="I60" s="19"/>
      <c r="J60" s="19"/>
      <c r="K60" s="19"/>
      <c r="L60" s="19"/>
      <c r="M60" s="19"/>
      <c r="N60" s="19"/>
    </row>
    <row r="61" s="101" customFormat="true" ht="13.5" hidden="false" customHeight="true" outlineLevel="0" collapsed="false">
      <c r="A61" s="1"/>
      <c r="B61" s="136" t="s">
        <v>178</v>
      </c>
      <c r="C61" s="137" t="n">
        <f aca="false">IF(OR(C12="FT-114-43",C12="FT-140-43",C12="FT-240-43",C12="FT-114-31",C12="FT-140-31",C12="FT-240-31",C12="FT-114-52",C12="FT-140-52",C12="FT-240-52",C12="FT-114-61",C12="FT-140-61",C12="FT-240-61"),200,300)</f>
        <v>300</v>
      </c>
      <c r="D61" s="138" t="s">
        <v>179</v>
      </c>
      <c r="E61" s="19" t="s">
        <v>180</v>
      </c>
      <c r="F61" s="19"/>
      <c r="G61" s="19"/>
      <c r="H61" s="19"/>
      <c r="I61" s="19"/>
      <c r="J61" s="19"/>
      <c r="K61" s="19"/>
      <c r="L61" s="19"/>
      <c r="M61" s="19"/>
      <c r="N61" s="19"/>
    </row>
    <row r="62" s="101" customFormat="true" ht="13.5" hidden="false" customHeight="true" outlineLevel="0" collapsed="false">
      <c r="A62" s="1"/>
      <c r="B62" s="135" t="s">
        <v>181</v>
      </c>
      <c r="C62" s="1"/>
      <c r="D62" s="1"/>
      <c r="E62" s="126"/>
      <c r="F62" s="126"/>
      <c r="G62" s="126"/>
      <c r="H62" s="126"/>
      <c r="I62" s="126"/>
      <c r="J62" s="127"/>
      <c r="K62" s="127"/>
      <c r="L62" s="127"/>
      <c r="M62" s="127"/>
      <c r="N62" s="127"/>
    </row>
    <row r="63" s="101" customFormat="true" ht="25.5" hidden="false" customHeight="true" outlineLevel="0" collapsed="false">
      <c r="A63" s="1"/>
      <c r="B63" s="136" t="s">
        <v>182</v>
      </c>
      <c r="C63" s="139" t="n">
        <f aca="false">ROUND((C61/1000)*2*PI()*(C7*1000000)*C13*(C60*0.0001),1)</f>
        <v>171843.9</v>
      </c>
      <c r="D63" s="138" t="s">
        <v>183</v>
      </c>
      <c r="E63" s="126"/>
      <c r="F63" s="126"/>
      <c r="G63" s="126"/>
      <c r="H63" s="126"/>
      <c r="I63" s="126"/>
      <c r="J63" s="127"/>
      <c r="K63" s="127"/>
      <c r="L63" s="127"/>
      <c r="M63" s="127"/>
      <c r="N63" s="127"/>
    </row>
    <row r="64" s="101" customFormat="true" ht="13.5" hidden="false" customHeight="true" outlineLevel="0" collapsed="false">
      <c r="A64" s="1"/>
      <c r="B64" s="136" t="s">
        <v>184</v>
      </c>
      <c r="C64" s="139" t="n">
        <f aca="false">ROUND(C63^2/(2*C8),0)</f>
        <v>295303260</v>
      </c>
      <c r="D64" s="138" t="s">
        <v>185</v>
      </c>
      <c r="E64" s="19" t="s">
        <v>186</v>
      </c>
      <c r="F64" s="19"/>
      <c r="G64" s="19"/>
      <c r="H64" s="19"/>
      <c r="I64" s="19"/>
      <c r="J64" s="19"/>
      <c r="K64" s="19"/>
      <c r="L64" s="19"/>
      <c r="M64" s="19"/>
      <c r="N64" s="19"/>
    </row>
    <row r="65" s="101" customFormat="true" ht="13.5" hidden="false" customHeight="true" outlineLevel="0" collapsed="false">
      <c r="A65" s="1"/>
      <c r="B65" s="136" t="s">
        <v>187</v>
      </c>
      <c r="C65" s="78" t="str">
        <f aca="false">IF(C64&gt;=1500,"✔  HIGH POWER — &gt; 1500 W saturation headroom",IF(C64&gt;=500,"✔  OK — moderate power handling ("&amp;C64&amp;" W PEP max)",IF(C64&gt;=100,"⚠  LIMITED — low power core ("&amp;C64&amp;" W PEP max). Increase Np or use larger core.","⛔  INSUFFICIENT — core will saturate at low power. Use FT-240 or increase primary turns.")))</f>
        <v>✔  HIGH POWER — &gt; 1500 W saturation headroom</v>
      </c>
      <c r="D65" s="78"/>
      <c r="E65" s="78"/>
      <c r="F65" s="78"/>
      <c r="G65" s="78"/>
      <c r="H65" s="1"/>
      <c r="I65" s="1"/>
    </row>
    <row r="66" s="101" customFormat="true" ht="13.5" hidden="false" customHeight="true" outlineLevel="0" collapsed="false">
      <c r="A66" s="1"/>
      <c r="B66" s="136"/>
      <c r="C66" s="135"/>
      <c r="D66" s="1"/>
      <c r="E66" s="1"/>
      <c r="F66" s="1"/>
      <c r="G66" s="1"/>
      <c r="H66" s="1"/>
      <c r="I66" s="1"/>
    </row>
    <row r="67" s="101" customFormat="true" ht="25.5" hidden="false" customHeight="true" outlineLevel="0" collapsed="false">
      <c r="A67" s="1"/>
      <c r="B67" s="140" t="s">
        <v>188</v>
      </c>
      <c r="C67" s="140"/>
      <c r="D67" s="140"/>
      <c r="E67" s="140"/>
      <c r="F67" s="140"/>
      <c r="G67" s="140"/>
      <c r="H67" s="140"/>
      <c r="I67" s="140"/>
      <c r="J67" s="140"/>
      <c r="K67" s="140"/>
      <c r="L67" s="140"/>
      <c r="M67" s="140"/>
      <c r="N67" s="140"/>
      <c r="O67" s="1"/>
      <c r="P67" s="1"/>
      <c r="Q67" s="1"/>
    </row>
    <row r="68" s="101" customFormat="true" ht="13.5" hidden="false" customHeight="false" outlineLevel="0" collapsed="false"/>
    <row r="69" s="101" customFormat="true" ht="14.25" hidden="false" customHeight="true" outlineLevel="0" collapsed="false">
      <c r="B69" s="141" t="s">
        <v>189</v>
      </c>
      <c r="C69" s="141"/>
      <c r="D69" s="141"/>
      <c r="E69" s="141"/>
      <c r="F69" s="141"/>
      <c r="G69" s="141"/>
      <c r="H69" s="141"/>
      <c r="I69" s="141"/>
      <c r="J69" s="141"/>
      <c r="K69" s="141"/>
      <c r="L69" s="141"/>
      <c r="M69" s="141"/>
      <c r="N69" s="141"/>
    </row>
    <row r="70" s="101" customFormat="true" ht="22.5" hidden="false" customHeight="true" outlineLevel="0" collapsed="false">
      <c r="B70" s="142" t="s">
        <v>190</v>
      </c>
      <c r="C70" s="142"/>
      <c r="D70" s="142"/>
      <c r="E70" s="142"/>
      <c r="F70" s="142"/>
      <c r="G70" s="142"/>
      <c r="H70" s="142"/>
      <c r="I70" s="142"/>
      <c r="J70" s="142"/>
      <c r="K70" s="142"/>
      <c r="L70" s="142"/>
      <c r="M70" s="142"/>
      <c r="N70" s="142"/>
    </row>
    <row r="71" s="101" customFormat="true" ht="13.5" hidden="false" customHeight="true" outlineLevel="0" collapsed="false">
      <c r="B71" s="143" t="s">
        <v>191</v>
      </c>
      <c r="C71" s="143"/>
      <c r="D71" s="143"/>
      <c r="E71" s="143"/>
      <c r="F71" s="143"/>
      <c r="G71" s="143"/>
      <c r="H71" s="143"/>
      <c r="I71" s="143"/>
      <c r="J71" s="143"/>
      <c r="K71" s="143"/>
      <c r="L71" s="143"/>
      <c r="M71" s="143"/>
      <c r="N71" s="143"/>
    </row>
    <row r="72" s="101" customFormat="true" ht="13.5" hidden="false" customHeight="true" outlineLevel="0" collapsed="false">
      <c r="B72" s="144" t="s">
        <v>192</v>
      </c>
      <c r="C72" s="145" t="n">
        <f aca="false">C4</f>
        <v>52.7</v>
      </c>
      <c r="D72" s="146" t="s">
        <v>78</v>
      </c>
      <c r="E72" s="142" t="s">
        <v>193</v>
      </c>
      <c r="F72" s="142"/>
      <c r="G72" s="142"/>
      <c r="H72" s="142"/>
      <c r="I72" s="142"/>
      <c r="J72" s="142"/>
      <c r="K72" s="142"/>
      <c r="L72" s="142"/>
      <c r="M72" s="142"/>
      <c r="N72" s="142"/>
    </row>
    <row r="73" s="101" customFormat="true" ht="13.5" hidden="false" customHeight="true" outlineLevel="0" collapsed="false">
      <c r="B73" s="144" t="s">
        <v>194</v>
      </c>
      <c r="C73" s="147" t="str">
        <f aca="false">C26</f>
        <v>Inductor (Series L)</v>
      </c>
      <c r="D73" s="146"/>
      <c r="E73" s="142" t="s">
        <v>195</v>
      </c>
      <c r="F73" s="142"/>
      <c r="G73" s="142"/>
      <c r="H73" s="142"/>
      <c r="I73" s="142"/>
      <c r="J73" s="142"/>
      <c r="K73" s="142"/>
      <c r="L73" s="142"/>
      <c r="M73" s="142"/>
      <c r="N73" s="142"/>
    </row>
    <row r="74" s="101" customFormat="true" ht="13.5" hidden="false" customHeight="true" outlineLevel="0" collapsed="false">
      <c r="B74" s="144" t="s">
        <v>196</v>
      </c>
      <c r="C74" s="148" t="n">
        <f aca="false">C27</f>
        <v>7.23782618151011</v>
      </c>
      <c r="D74" s="146" t="str">
        <f aca="false">C28</f>
        <v>µH</v>
      </c>
      <c r="E74" s="142" t="s">
        <v>197</v>
      </c>
      <c r="F74" s="142"/>
      <c r="G74" s="142"/>
      <c r="H74" s="142"/>
      <c r="I74" s="142"/>
      <c r="J74" s="142"/>
      <c r="K74" s="142"/>
      <c r="L74" s="142"/>
      <c r="M74" s="142"/>
      <c r="N74" s="142"/>
    </row>
    <row r="75" s="101" customFormat="true" ht="13.5" hidden="false" customHeight="true" outlineLevel="0" collapsed="false">
      <c r="B75" s="144" t="s">
        <v>198</v>
      </c>
      <c r="C75" s="148" t="n">
        <f aca="false">C20</f>
        <v>3.0625</v>
      </c>
      <c r="D75" s="146" t="s">
        <v>122</v>
      </c>
      <c r="E75" s="142" t="s">
        <v>199</v>
      </c>
      <c r="F75" s="142"/>
      <c r="G75" s="142"/>
      <c r="H75" s="142"/>
      <c r="I75" s="142"/>
      <c r="J75" s="142"/>
      <c r="K75" s="142"/>
      <c r="L75" s="142"/>
      <c r="M75" s="142"/>
      <c r="N75" s="142"/>
    </row>
    <row r="76" s="101" customFormat="true" ht="13.5" hidden="false" customHeight="true" outlineLevel="0" collapsed="false">
      <c r="B76" s="144" t="s">
        <v>200</v>
      </c>
      <c r="C76" s="147" t="n">
        <v>50</v>
      </c>
      <c r="D76" s="146" t="s">
        <v>156</v>
      </c>
      <c r="E76" s="142" t="s">
        <v>201</v>
      </c>
      <c r="F76" s="142"/>
      <c r="G76" s="142"/>
      <c r="H76" s="142"/>
      <c r="I76" s="142"/>
      <c r="J76" s="142"/>
      <c r="K76" s="142"/>
      <c r="L76" s="142"/>
      <c r="M76" s="142"/>
      <c r="N76" s="142"/>
    </row>
    <row r="77" s="101" customFormat="true" ht="13.5" hidden="false" customHeight="false" outlineLevel="0" collapsed="false"/>
    <row r="78" s="101" customFormat="true" ht="13.5" hidden="false" customHeight="true" outlineLevel="0" collapsed="false">
      <c r="B78" s="143" t="s">
        <v>202</v>
      </c>
      <c r="C78" s="143"/>
      <c r="D78" s="143"/>
      <c r="E78" s="143"/>
      <c r="F78" s="143"/>
      <c r="G78" s="143"/>
      <c r="H78" s="143"/>
      <c r="I78" s="143"/>
      <c r="J78" s="143"/>
      <c r="K78" s="143"/>
      <c r="L78" s="143"/>
      <c r="M78" s="143"/>
      <c r="N78" s="143"/>
    </row>
    <row r="79" s="101" customFormat="true" ht="33.75" hidden="false" customHeight="true" outlineLevel="0" collapsed="false">
      <c r="B79" s="149" t="s">
        <v>7</v>
      </c>
      <c r="C79" s="149" t="s">
        <v>203</v>
      </c>
      <c r="D79" s="149" t="s">
        <v>68</v>
      </c>
      <c r="E79" s="149" t="s">
        <v>204</v>
      </c>
      <c r="F79" s="149" t="s">
        <v>71</v>
      </c>
      <c r="G79" s="149" t="s">
        <v>205</v>
      </c>
      <c r="H79" s="149" t="s">
        <v>206</v>
      </c>
      <c r="I79" s="149" t="s">
        <v>207</v>
      </c>
      <c r="J79" s="149" t="s">
        <v>208</v>
      </c>
      <c r="K79" s="149" t="s">
        <v>209</v>
      </c>
      <c r="L79" s="149" t="s">
        <v>210</v>
      </c>
      <c r="M79" s="149" t="s">
        <v>211</v>
      </c>
      <c r="N79" s="149" t="s">
        <v>212</v>
      </c>
    </row>
    <row r="80" s="101" customFormat="true" ht="22.5" hidden="false" customHeight="true" outlineLevel="0" collapsed="false">
      <c r="B80" s="150" t="str">
        <f aca="false">Calculator!A10</f>
        <v>160m</v>
      </c>
      <c r="C80" s="151" t="n">
        <f aca="false">Calculator!D10</f>
        <v>1.9</v>
      </c>
      <c r="D80" s="152" t="str">
        <f aca="false">Calculator!E10</f>
        <v>NO</v>
      </c>
      <c r="E80" s="153" t="n">
        <f aca="false">Calculator!F10</f>
        <v>75</v>
      </c>
      <c r="F80" s="151" t="str">
        <f aca="false">IF(AND(D80="YES",$C$72&gt;=Calculator!G10),MOD($C$72/E80,1),"—")</f>
        <v>—</v>
      </c>
      <c r="G80" s="154" t="str">
        <f aca="false">IF(AND(D80="YES",$C$72&gt;=Calculator!G10),ROUND(50*POWER(80,COS(PI()*MOD($C$72/E80,1))^2),0),"—")</f>
        <v>—</v>
      </c>
      <c r="H80" s="155" t="str">
        <f aca="false">IF(AND(D80="YES",$C$72&gt;=Calculator!G10),ROUND(1500*SIN(2*PI()*MOD($C$72/E80,1)),1),"—")</f>
        <v>—</v>
      </c>
      <c r="I80" s="156" t="str">
        <f aca="false">IF(D80&lt;&gt;"YES","—",IF(OR($C$73="Capacitor (Series C)",$C$73="Capacitor"),ROUND(-159155/(C80*$C$74),1),IF(OR($C$73="Inductor (Series L)",$C$73="Inductor"),ROUND(2*PI()*C80*$C$74,1),"—")))</f>
        <v>—</v>
      </c>
      <c r="J80" s="155" t="str">
        <f aca="false">IF(AND(D80="YES",ISNUMBER(H80),ISNUMBER(I80)),ROUND(H80+I80,1),"—")</f>
        <v>—</v>
      </c>
      <c r="K80" s="153" t="str">
        <f aca="false">IF(AND(D80="YES",ISNUMBER(G80),ISNUMBER(H80)),(1+SQRT((G80/$C$75-$C$76)^2+(H80/$C$75)^2)/SQRT((G80/$C$75+$C$76)^2+(H80/$C$75)^2))/(1-SQRT((G80/$C$75-$C$76)^2+(H80/$C$75)^2)/SQRT((G80/$C$75+$C$76)^2+(H80/$C$75)^2)),"—")</f>
        <v>—</v>
      </c>
      <c r="L80" s="157" t="str">
        <f aca="false">IF(AND(D80="YES",ISNUMBER(G80),ISNUMBER(J80)),(1+SQRT((G80/$C$75-$C$76)^2+(J80/$C$75)^2)/SQRT((G80/$C$75+$C$76)^2+(J80/$C$75)^2))/(1-SQRT((G80/$C$75-$C$76)^2+(J80/$C$75)^2)/SQRT((G80/$C$75+$C$76)^2+(J80/$C$75)^2)),"—")</f>
        <v>—</v>
      </c>
      <c r="M80" s="153" t="str">
        <f aca="false">IF(AND(ISNUMBER(K80),ISNUMBER(L80)),ROUND(L80-K80,2),"—")</f>
        <v>—</v>
      </c>
      <c r="N80" s="158" t="str">
        <f aca="false">IF(D80&lt;&gt;"YES","Inactive band",IF(NOT(ISNUMBER(K80)),"Wire too short for this band",IF(NOT(ISNUMBER(L80)),"Comp value error",IF(AND(L80&lt;=1.5,K80&gt;1.5),"✔✔ EXCELLENT — comp brings VSWR &lt; 1.5",IF(AND(L80&lt;=1.5,K80&lt;=1.5),"✔  Already excellent — small further gain",IF(AND(L80&lt;K80,L80&lt;=3),"✔  IMPROVED — VSWR now tuner-friendly",IF(AND(L80&lt;K80,L80&lt;=6),"▲  Partial improvement — tuner still needed",IF(L80&lt;K80,"▲  Small improvement — high VSWR remains",IF(M80&lt;=0.1,"→  Negligible change (±0.1)","✗  DEGRADED — comp increases VSWR on this band")))))))))</f>
        <v>Inactive band</v>
      </c>
    </row>
    <row r="81" s="101" customFormat="true" ht="22.5" hidden="false" customHeight="true" outlineLevel="0" collapsed="false">
      <c r="B81" s="159" t="str">
        <f aca="false">Calculator!A11</f>
        <v>80m</v>
      </c>
      <c r="C81" s="160" t="n">
        <f aca="false">Calculator!D11</f>
        <v>3.65</v>
      </c>
      <c r="D81" s="161" t="str">
        <f aca="false">Calculator!E11</f>
        <v>NO</v>
      </c>
      <c r="E81" s="162" t="n">
        <f aca="false">Calculator!F11</f>
        <v>39.041095890411</v>
      </c>
      <c r="F81" s="160" t="str">
        <f aca="false">IF(AND(D81="YES",$C$72&gt;=Calculator!G11),MOD($C$72/E81,1),"—")</f>
        <v>—</v>
      </c>
      <c r="G81" s="163" t="str">
        <f aca="false">IF(AND(D81="YES",$C$72&gt;=Calculator!G11),ROUND(50*POWER(80,COS(PI()*MOD($C$72/E81,1))^2),0),"—")</f>
        <v>—</v>
      </c>
      <c r="H81" s="164" t="str">
        <f aca="false">IF(AND(D81="YES",$C$72&gt;=Calculator!G11),ROUND(1500*SIN(2*PI()*MOD($C$72/E81,1)),1),"—")</f>
        <v>—</v>
      </c>
      <c r="I81" s="156" t="str">
        <f aca="false">IF(D81&lt;&gt;"YES","—",IF(OR($C$73="Capacitor (Series C)",$C$73="Capacitor"),ROUND(-159155/(C81*$C$74),1),IF(OR($C$73="Inductor (Series L)",$C$73="Inductor"),ROUND(2*PI()*C81*$C$74,1),"—")))</f>
        <v>—</v>
      </c>
      <c r="J81" s="164" t="str">
        <f aca="false">IF(AND(D81="YES",ISNUMBER(H81),ISNUMBER(I81)),ROUND(H81+I81,1),"—")</f>
        <v>—</v>
      </c>
      <c r="K81" s="162" t="str">
        <f aca="false">IF(AND(D81="YES",ISNUMBER(G81),ISNUMBER(H81)),(1+SQRT((G81/$C$75-$C$76)^2+(H81/$C$75)^2)/SQRT((G81/$C$75+$C$76)^2+(H81/$C$75)^2))/(1-SQRT((G81/$C$75-$C$76)^2+(H81/$C$75)^2)/SQRT((G81/$C$75+$C$76)^2+(H81/$C$75)^2)),"—")</f>
        <v>—</v>
      </c>
      <c r="L81" s="165" t="str">
        <f aca="false">IF(AND(D81="YES",ISNUMBER(G81),ISNUMBER(J81)),(1+SQRT((G81/$C$75-$C$76)^2+(J81/$C$75)^2)/SQRT((G81/$C$75+$C$76)^2+(J81/$C$75)^2))/(1-SQRT((G81/$C$75-$C$76)^2+(J81/$C$75)^2)/SQRT((G81/$C$75+$C$76)^2+(J81/$C$75)^2)),"—")</f>
        <v>—</v>
      </c>
      <c r="M81" s="162" t="str">
        <f aca="false">IF(AND(ISNUMBER(K81),ISNUMBER(L81)),ROUND(L81-K81,2),"—")</f>
        <v>—</v>
      </c>
      <c r="N81" s="166" t="str">
        <f aca="false">IF(D81&lt;&gt;"YES","Inactive band",IF(NOT(ISNUMBER(K81)),"Wire too short for this band",IF(NOT(ISNUMBER(L81)),"Comp value error",IF(AND(L81&lt;=1.5,K81&gt;1.5),"✔✔ EXCELLENT — comp brings VSWR &lt; 1.5",IF(AND(L81&lt;=1.5,K81&lt;=1.5),"✔  Already excellent — small further gain",IF(AND(L81&lt;K81,L81&lt;=3),"✔  IMPROVED — VSWR now tuner-friendly",IF(AND(L81&lt;K81,L81&lt;=6),"▲  Partial improvement — tuner still needed",IF(L81&lt;K81,"▲  Small improvement — high VSWR remains",IF(M81&lt;=0.1,"→  Negligible change (±0.1)","✗  DEGRADED — comp increases VSWR on this band")))))))))</f>
        <v>Inactive band</v>
      </c>
    </row>
    <row r="82" s="101" customFormat="true" ht="22.5" hidden="false" customHeight="true" outlineLevel="0" collapsed="false">
      <c r="B82" s="150" t="str">
        <f aca="false">Calculator!A12</f>
        <v>60m</v>
      </c>
      <c r="C82" s="151" t="n">
        <f aca="false">Calculator!D12</f>
        <v>5.359</v>
      </c>
      <c r="D82" s="152" t="str">
        <f aca="false">Calculator!E12</f>
        <v>NO</v>
      </c>
      <c r="E82" s="153" t="n">
        <f aca="false">Calculator!F12</f>
        <v>26.5907818622877</v>
      </c>
      <c r="F82" s="151" t="str">
        <f aca="false">IF(AND(D82="YES",$C$72&gt;=Calculator!G12),MOD($C$72/E82,1),"—")</f>
        <v>—</v>
      </c>
      <c r="G82" s="154" t="str">
        <f aca="false">IF(AND(D82="YES",$C$72&gt;=Calculator!G12),ROUND(50*POWER(80,COS(PI()*MOD($C$72/E82,1))^2),0),"—")</f>
        <v>—</v>
      </c>
      <c r="H82" s="155" t="str">
        <f aca="false">IF(AND(D82="YES",$C$72&gt;=Calculator!G12),ROUND(1500*SIN(2*PI()*MOD($C$72/E82,1)),1),"—")</f>
        <v>—</v>
      </c>
      <c r="I82" s="156" t="str">
        <f aca="false">IF(D82&lt;&gt;"YES","—",IF(OR($C$73="Capacitor (Series C)",$C$73="Capacitor"),ROUND(-159155/(C82*$C$74),1),IF(OR($C$73="Inductor (Series L)",$C$73="Inductor"),ROUND(2*PI()*C82*$C$74,1),"—")))</f>
        <v>—</v>
      </c>
      <c r="J82" s="155" t="str">
        <f aca="false">IF(AND(D82="YES",ISNUMBER(H82),ISNUMBER(I82)),ROUND(H82+I82,1),"—")</f>
        <v>—</v>
      </c>
      <c r="K82" s="153" t="str">
        <f aca="false">IF(AND(D82="YES",ISNUMBER(G82),ISNUMBER(H82)),(1+SQRT((G82/$C$75-$C$76)^2+(H82/$C$75)^2)/SQRT((G82/$C$75+$C$76)^2+(H82/$C$75)^2))/(1-SQRT((G82/$C$75-$C$76)^2+(H82/$C$75)^2)/SQRT((G82/$C$75+$C$76)^2+(H82/$C$75)^2)),"—")</f>
        <v>—</v>
      </c>
      <c r="L82" s="157" t="str">
        <f aca="false">IF(AND(D82="YES",ISNUMBER(G82),ISNUMBER(J82)),(1+SQRT((G82/$C$75-$C$76)^2+(J82/$C$75)^2)/SQRT((G82/$C$75+$C$76)^2+(J82/$C$75)^2))/(1-SQRT((G82/$C$75-$C$76)^2+(J82/$C$75)^2)/SQRT((G82/$C$75+$C$76)^2+(J82/$C$75)^2)),"—")</f>
        <v>—</v>
      </c>
      <c r="M82" s="153" t="str">
        <f aca="false">IF(AND(ISNUMBER(K82),ISNUMBER(L82)),ROUND(L82-K82,2),"—")</f>
        <v>—</v>
      </c>
      <c r="N82" s="158"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Inactive band</v>
      </c>
    </row>
    <row r="83" s="101" customFormat="true" ht="22.5" hidden="false" customHeight="true" outlineLevel="0" collapsed="false">
      <c r="B83" s="159" t="str">
        <f aca="false">Calculator!A13</f>
        <v>40m</v>
      </c>
      <c r="C83" s="160" t="n">
        <f aca="false">Calculator!D13</f>
        <v>7.15</v>
      </c>
      <c r="D83" s="161" t="str">
        <f aca="false">Calculator!E13</f>
        <v>YES</v>
      </c>
      <c r="E83" s="162" t="n">
        <f aca="false">Calculator!F13</f>
        <v>19.9300699300699</v>
      </c>
      <c r="F83" s="160" t="n">
        <f aca="false">IF(AND(D83="YES",$C$72&gt;=Calculator!G13),MOD($C$72/E83,1),"—")</f>
        <v>0.644245614035092</v>
      </c>
      <c r="G83" s="163" t="n">
        <f aca="false">IF(AND(D83="YES",$C$72&gt;=Calculator!G13),ROUND(50*POWER(80,COS(PI()*MOD($C$72/E83,1))^2),0),"—")</f>
        <v>116</v>
      </c>
      <c r="H83" s="164" t="n">
        <f aca="false">IF(AND(D83="YES",$C$72&gt;=Calculator!G13),ROUND(1500*SIN(2*PI()*MOD($C$72/E83,1)),1),"—")</f>
        <v>-1180.9</v>
      </c>
      <c r="I83" s="156" t="n">
        <f aca="false">IF(D83&lt;&gt;"YES","—",IF(OR($C$73="Capacitor (Series C)",$C$73="Capacitor"),ROUND(-159155/(C83*$C$74),1),IF(OR($C$73="Inductor (Series L)",$C$73="Inductor"),ROUND(2*PI()*C83*$C$74,1),"—")))</f>
        <v>325.2</v>
      </c>
      <c r="J83" s="164" t="n">
        <f aca="false">IF(AND(D83="YES",ISNUMBER(H83),ISNUMBER(I83)),ROUND(H83+I83,1),"—")</f>
        <v>-855.7</v>
      </c>
      <c r="K83" s="162" t="n">
        <f aca="false">IF(AND(D83="YES",ISNUMBER(G83),ISNUMBER(H83)),(1+SQRT((G83/$C$75-$C$76)^2+(H83/$C$75)^2)/SQRT((G83/$C$75+$C$76)^2+(H83/$C$75)^2))/(1-SQRT((G83/$C$75-$C$76)^2+(H83/$C$75)^2)/SQRT((G83/$C$75+$C$76)^2+(H83/$C$75)^2)),"—")</f>
        <v>80.5746729312566</v>
      </c>
      <c r="L83" s="165" t="n">
        <f aca="false">IF(AND(D83="YES",ISNUMBER(G83),ISNUMBER(J83)),(1+SQRT((G83/$C$75-$C$76)^2+(J83/$C$75)^2)/SQRT((G83/$C$75+$C$76)^2+(J83/$C$75)^2))/(1-SQRT((G83/$C$75-$C$76)^2+(J83/$C$75)^2)/SQRT((G83/$C$75+$C$76)^2+(J83/$C$75)^2)),"—")</f>
        <v>43.2774284179181</v>
      </c>
      <c r="M83" s="162" t="n">
        <f aca="false">IF(AND(ISNUMBER(K83),ISNUMBER(L83)),ROUND(L83-K83,2),"—")</f>
        <v>-37.3</v>
      </c>
      <c r="N83" s="166"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  Small improvement — high VSWR remains</v>
      </c>
    </row>
    <row r="84" s="101" customFormat="true" ht="22.5" hidden="false" customHeight="true" outlineLevel="0" collapsed="false">
      <c r="B84" s="150" t="str">
        <f aca="false">Calculator!A14</f>
        <v>30m</v>
      </c>
      <c r="C84" s="151" t="n">
        <f aca="false">Calculator!D14</f>
        <v>10.125</v>
      </c>
      <c r="D84" s="152" t="str">
        <f aca="false">Calculator!E14</f>
        <v>YES</v>
      </c>
      <c r="E84" s="153" t="n">
        <f aca="false">Calculator!F14</f>
        <v>14.0740740740741</v>
      </c>
      <c r="F84" s="151" t="n">
        <f aca="false">IF(AND(D84="YES",$C$72&gt;=Calculator!G14),MOD($C$72/E84,1),"—")</f>
        <v>0.74447368421052</v>
      </c>
      <c r="G84" s="154" t="n">
        <f aca="false">IF(AND(D84="YES",$C$72&gt;=Calculator!G14),ROUND(50*POWER(80,COS(PI()*MOD($C$72/E84,1))^2),0),"—")</f>
        <v>414</v>
      </c>
      <c r="H84" s="155" t="n">
        <f aca="false">IF(AND(D84="YES",$C$72&gt;=Calculator!G14),ROUND(1500*SIN(2*PI()*MOD($C$72/E84,1)),1),"—")</f>
        <v>-1499.1</v>
      </c>
      <c r="I84" s="156" t="n">
        <f aca="false">IF(D84&lt;&gt;"YES","—",IF(OR($C$73="Capacitor (Series C)",$C$73="Capacitor"),ROUND(-159155/(C84*$C$74),1),IF(OR($C$73="Inductor (Series L)",$C$73="Inductor"),ROUND(2*PI()*C84*$C$74,1),"—")))</f>
        <v>460.5</v>
      </c>
      <c r="J84" s="155" t="n">
        <f aca="false">IF(AND(D84="YES",ISNUMBER(H84),ISNUMBER(I84)),ROUND(H84+I84,1),"—")</f>
        <v>-1038.6</v>
      </c>
      <c r="K84" s="153" t="n">
        <f aca="false">IF(AND(D84="YES",ISNUMBER(G84),ISNUMBER(H84)),(1+SQRT((G84/$C$75-$C$76)^2+(H84/$C$75)^2)/SQRT((G84/$C$75+$C$76)^2+(H84/$C$75)^2))/(1-SQRT((G84/$C$75-$C$76)^2+(H84/$C$75)^2)/SQRT((G84/$C$75+$C$76)^2+(H84/$C$75)^2)),"—")</f>
        <v>38.4974445495909</v>
      </c>
      <c r="L84" s="157" t="n">
        <f aca="false">IF(AND(D84="YES",ISNUMBER(G84),ISNUMBER(J84)),(1+SQRT((G84/$C$75-$C$76)^2+(J84/$C$75)^2)/SQRT((G84/$C$75+$C$76)^2+(J84/$C$75)^2))/(1-SQRT((G84/$C$75-$C$76)^2+(J84/$C$75)^2)/SQRT((G84/$C$75+$C$76)^2+(J84/$C$75)^2)),"—")</f>
        <v>20.039353450204</v>
      </c>
      <c r="M84" s="153" t="n">
        <f aca="false">IF(AND(ISNUMBER(K84),ISNUMBER(L84)),ROUND(L84-K84,2),"—")</f>
        <v>-18.46</v>
      </c>
      <c r="N84" s="158"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  Small improvement — high VSWR remains</v>
      </c>
    </row>
    <row r="85" s="101" customFormat="true" ht="22.5" hidden="false" customHeight="true" outlineLevel="0" collapsed="false">
      <c r="B85" s="159" t="str">
        <f aca="false">Calculator!A15</f>
        <v>20m</v>
      </c>
      <c r="C85" s="160" t="n">
        <f aca="false">Calculator!D15</f>
        <v>14.175</v>
      </c>
      <c r="D85" s="161" t="str">
        <f aca="false">Calculator!E15</f>
        <v>YES</v>
      </c>
      <c r="E85" s="162" t="n">
        <f aca="false">Calculator!F15</f>
        <v>10.0529100529101</v>
      </c>
      <c r="F85" s="160" t="n">
        <f aca="false">IF(AND(D85="YES",$C$72&gt;=Calculator!G15),MOD($C$72/E85,1),"—")</f>
        <v>0.242263157894713</v>
      </c>
      <c r="G85" s="163" t="n">
        <f aca="false">IF(AND(D85="YES",$C$72&gt;=Calculator!G15),ROUND(50*POWER(80,COS(PI()*MOD($C$72/E85,1))^2),0),"—")</f>
        <v>497</v>
      </c>
      <c r="H85" s="164" t="n">
        <f aca="false">IF(AND(D85="YES",$C$72&gt;=Calculator!G15),ROUND(1500*SIN(2*PI()*MOD($C$72/E85,1)),1),"—")</f>
        <v>1498.2</v>
      </c>
      <c r="I85" s="156" t="n">
        <f aca="false">IF(D85&lt;&gt;"YES","—",IF(OR($C$73="Capacitor (Series C)",$C$73="Capacitor"),ROUND(-159155/(C85*$C$74),1),IF(OR($C$73="Inductor (Series L)",$C$73="Inductor"),ROUND(2*PI()*C85*$C$74,1),"—")))</f>
        <v>644.6</v>
      </c>
      <c r="J85" s="164" t="n">
        <f aca="false">IF(AND(D85="YES",ISNUMBER(H85),ISNUMBER(I85)),ROUND(H85+I85,1),"—")</f>
        <v>2142.8</v>
      </c>
      <c r="K85" s="162" t="n">
        <f aca="false">IF(AND(D85="YES",ISNUMBER(G85),ISNUMBER(H85)),(1+SQRT((G85/$C$75-$C$76)^2+(H85/$C$75)^2)/SQRT((G85/$C$75+$C$76)^2+(H85/$C$75)^2))/(1-SQRT((G85/$C$75-$C$76)^2+(H85/$C$75)^2)/SQRT((G85/$C$75+$C$76)^2+(H85/$C$75)^2)),"—")</f>
        <v>33.0177583465832</v>
      </c>
      <c r="L85" s="165" t="n">
        <f aca="false">IF(AND(D85="YES",ISNUMBER(G85),ISNUMBER(J85)),(1+SQRT((G85/$C$75-$C$76)^2+(J85/$C$75)^2)/SQRT((G85/$C$75+$C$76)^2+(J85/$C$75)^2))/(1-SQRT((G85/$C$75-$C$76)^2+(J85/$C$75)^2)/SQRT((G85/$C$75+$C$76)^2+(J85/$C$75)^2)),"—")</f>
        <v>63.871971233397</v>
      </c>
      <c r="M85" s="162" t="n">
        <f aca="false">IF(AND(ISNUMBER(K85),ISNUMBER(L85)),ROUND(L85-K85,2),"—")</f>
        <v>30.85</v>
      </c>
      <c r="N85" s="166"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DEGRADED — comp increases VSWR on this band</v>
      </c>
    </row>
    <row r="86" s="101" customFormat="true" ht="22.5" hidden="false" customHeight="true" outlineLevel="0" collapsed="false">
      <c r="B86" s="150" t="str">
        <f aca="false">Calculator!A16</f>
        <v>17m</v>
      </c>
      <c r="C86" s="151" t="n">
        <f aca="false">Calculator!D16</f>
        <v>18.118</v>
      </c>
      <c r="D86" s="152" t="str">
        <f aca="false">Calculator!E16</f>
        <v>YES</v>
      </c>
      <c r="E86" s="153" t="n">
        <f aca="false">Calculator!F16</f>
        <v>7.86510652389888</v>
      </c>
      <c r="F86" s="151" t="n">
        <f aca="false">IF(AND(D86="YES",$C$72&gt;=Calculator!G16),MOD($C$72/E86,1),"—")</f>
        <v>0.700481403508777</v>
      </c>
      <c r="G86" s="154" t="n">
        <f aca="false">IF(AND(D86="YES",$C$72&gt;=Calculator!G16),ROUND(50*POWER(80,COS(PI()*MOD($C$72/E86,1))^2),0),"—")</f>
        <v>229</v>
      </c>
      <c r="H86" s="155" t="n">
        <f aca="false">IF(AND(D86="YES",$C$72&gt;=Calculator!G16),ROUND(1500*SIN(2*PI()*MOD($C$72/E86,1)),1),"—")</f>
        <v>-1428</v>
      </c>
      <c r="I86" s="156" t="n">
        <f aca="false">IF(D86&lt;&gt;"YES","—",IF(OR($C$73="Capacitor (Series C)",$C$73="Capacitor"),ROUND(-159155/(C86*$C$74),1),IF(OR($C$73="Inductor (Series L)",$C$73="Inductor"),ROUND(2*PI()*C86*$C$74,1),"—")))</f>
        <v>823.9</v>
      </c>
      <c r="J86" s="155" t="n">
        <f aca="false">IF(AND(D86="YES",ISNUMBER(H86),ISNUMBER(I86)),ROUND(H86+I86,1),"—")</f>
        <v>-604.1</v>
      </c>
      <c r="K86" s="153" t="n">
        <f aca="false">IF(AND(D86="YES",ISNUMBER(G86),ISNUMBER(H86)),(1+SQRT((G86/$C$75-$C$76)^2+(H86/$C$75)^2)/SQRT((G86/$C$75+$C$76)^2+(H86/$C$75)^2))/(1-SQRT((G86/$C$75-$C$76)^2+(H86/$C$75)^2)/SQRT((G86/$C$75+$C$76)^2+(H86/$C$75)^2)),"—")</f>
        <v>60.3009572871099</v>
      </c>
      <c r="L86" s="157" t="n">
        <f aca="false">IF(AND(D86="YES",ISNUMBER(G86),ISNUMBER(J86)),(1+SQRT((G86/$C$75-$C$76)^2+(J86/$C$75)^2)/SQRT((G86/$C$75+$C$76)^2+(J86/$C$75)^2))/(1-SQRT((G86/$C$75-$C$76)^2+(J86/$C$75)^2)/SQRT((G86/$C$75+$C$76)^2+(J86/$C$75)^2)),"—")</f>
        <v>12.4913754931453</v>
      </c>
      <c r="M86" s="153" t="n">
        <f aca="false">IF(AND(ISNUMBER(K86),ISNUMBER(L86)),ROUND(L86-K86,2),"—")</f>
        <v>-47.81</v>
      </c>
      <c r="N86" s="158"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Small improvement — high VSWR remains</v>
      </c>
    </row>
    <row r="87" s="101" customFormat="true" ht="22.5" hidden="false" customHeight="true" outlineLevel="0" collapsed="false">
      <c r="B87" s="159" t="str">
        <f aca="false">Calculator!A17</f>
        <v>15m</v>
      </c>
      <c r="C87" s="160" t="n">
        <f aca="false">Calculator!D17</f>
        <v>21.225</v>
      </c>
      <c r="D87" s="161" t="str">
        <f aca="false">Calculator!E17</f>
        <v>YES</v>
      </c>
      <c r="E87" s="162" t="n">
        <f aca="false">Calculator!F17</f>
        <v>6.71378091872792</v>
      </c>
      <c r="F87" s="160" t="n">
        <f aca="false">IF(AND(D87="YES",$C$72&gt;=Calculator!G17),MOD($C$72/E87,1),"—")</f>
        <v>0.849526315789468</v>
      </c>
      <c r="G87" s="163" t="n">
        <f aca="false">IF(AND(D87="YES",$C$72&gt;=Calculator!G17),ROUND(50*POWER(80,COS(PI()*MOD($C$72/E87,1))^2),0),"—")</f>
        <v>1613</v>
      </c>
      <c r="H87" s="164" t="n">
        <f aca="false">IF(AND(D87="YES",$C$72&gt;=Calculator!G17),ROUND(1500*SIN(2*PI()*MOD($C$72/E87,1)),1),"—")</f>
        <v>-1216.1</v>
      </c>
      <c r="I87" s="156" t="n">
        <f aca="false">IF(D87&lt;&gt;"YES","—",IF(OR($C$73="Capacitor (Series C)",$C$73="Capacitor"),ROUND(-159155/(C87*$C$74),1),IF(OR($C$73="Inductor (Series L)",$C$73="Inductor"),ROUND(2*PI()*C87*$C$74,1),"—")))</f>
        <v>965.2</v>
      </c>
      <c r="J87" s="164" t="n">
        <f aca="false">IF(AND(D87="YES",ISNUMBER(H87),ISNUMBER(I87)),ROUND(H87+I87,1),"—")</f>
        <v>-250.9</v>
      </c>
      <c r="K87" s="162" t="n">
        <f aca="false">IF(AND(D87="YES",ISNUMBER(G87),ISNUMBER(H87)),(1+SQRT((G87/$C$75-$C$76)^2+(H87/$C$75)^2)/SQRT((G87/$C$75+$C$76)^2+(H87/$C$75)^2))/(1-SQRT((G87/$C$75-$C$76)^2+(H87/$C$75)^2)/SQRT((G87/$C$75+$C$76)^2+(H87/$C$75)^2)),"—")</f>
        <v>16.5560820506624</v>
      </c>
      <c r="L87" s="165" t="n">
        <f aca="false">IF(AND(D87="YES",ISNUMBER(G87),ISNUMBER(J87)),(1+SQRT((G87/$C$75-$C$76)^2+(J87/$C$75)^2)/SQRT((G87/$C$75+$C$76)^2+(J87/$C$75)^2))/(1-SQRT((G87/$C$75-$C$76)^2+(J87/$C$75)^2)/SQRT((G87/$C$75+$C$76)^2+(J87/$C$75)^2)),"—")</f>
        <v>10.7910108838432</v>
      </c>
      <c r="M87" s="162" t="n">
        <f aca="false">IF(AND(ISNUMBER(K87),ISNUMBER(L87)),ROUND(L87-K87,2),"—")</f>
        <v>-5.77</v>
      </c>
      <c r="N87" s="166"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Small improvement — high VSWR remains</v>
      </c>
    </row>
    <row r="88" s="101" customFormat="true" ht="22.5" hidden="false" customHeight="true" outlineLevel="0" collapsed="false">
      <c r="B88" s="150" t="str">
        <f aca="false">Calculator!A18</f>
        <v>12m</v>
      </c>
      <c r="C88" s="151" t="n">
        <f aca="false">Calculator!D18</f>
        <v>24.94</v>
      </c>
      <c r="D88" s="152" t="str">
        <f aca="false">Calculator!E18</f>
        <v>YES</v>
      </c>
      <c r="E88" s="153" t="n">
        <f aca="false">Calculator!F18</f>
        <v>5.71371291098637</v>
      </c>
      <c r="F88" s="151" t="n">
        <f aca="false">IF(AND(D88="YES",$C$72&gt;=Calculator!G18),MOD($C$72/E88,1),"—")</f>
        <v>0.223424561403505</v>
      </c>
      <c r="G88" s="154" t="n">
        <f aca="false">IF(AND(D88="YES",$C$72&gt;=Calculator!G18),ROUND(50*POWER(80,COS(PI()*MOD($C$72/E88,1))^2),0),"—")</f>
        <v>644</v>
      </c>
      <c r="H88" s="155" t="n">
        <f aca="false">IF(AND(D88="YES",$C$72&gt;=Calculator!G18),ROUND(1500*SIN(2*PI()*MOD($C$72/E88,1)),1),"—")</f>
        <v>1479.1</v>
      </c>
      <c r="I88" s="156" t="n">
        <f aca="false">IF(D88&lt;&gt;"YES","—",IF(OR($C$73="Capacitor (Series C)",$C$73="Capacitor"),ROUND(-159155/(C88*$C$74),1),IF(OR($C$73="Inductor (Series L)",$C$73="Inductor"),ROUND(2*PI()*C88*$C$74,1),"—")))</f>
        <v>1134.2</v>
      </c>
      <c r="J88" s="155" t="n">
        <f aca="false">IF(AND(D88="YES",ISNUMBER(H88),ISNUMBER(I88)),ROUND(H88+I88,1),"—")</f>
        <v>2613.3</v>
      </c>
      <c r="K88" s="153" t="n">
        <f aca="false">IF(AND(D88="YES",ISNUMBER(G88),ISNUMBER(H88)),(1+SQRT((G88/$C$75-$C$76)^2+(H88/$C$75)^2)/SQRT((G88/$C$75+$C$76)^2+(H88/$C$75)^2))/(1-SQRT((G88/$C$75-$C$76)^2+(H88/$C$75)^2)/SQRT((G88/$C$75+$C$76)^2+(H88/$C$75)^2)),"—")</f>
        <v>26.5910669881863</v>
      </c>
      <c r="L88" s="157" t="n">
        <f aca="false">IF(AND(D88="YES",ISNUMBER(G88),ISNUMBER(J88)),(1+SQRT((G88/$C$75-$C$76)^2+(J88/$C$75)^2)/SQRT((G88/$C$75+$C$76)^2+(J88/$C$75)^2))/(1-SQRT((G88/$C$75-$C$76)^2+(J88/$C$75)^2)/SQRT((G88/$C$75+$C$76)^2+(J88/$C$75)^2)),"—")</f>
        <v>73.6841865147815</v>
      </c>
      <c r="M88" s="153" t="n">
        <f aca="false">IF(AND(ISNUMBER(K88),ISNUMBER(L88)),ROUND(L88-K88,2),"—")</f>
        <v>47.09</v>
      </c>
      <c r="N88" s="158"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  DEGRADED — comp increases VSWR on this band</v>
      </c>
    </row>
    <row r="89" s="101" customFormat="true" ht="22.5" hidden="false" customHeight="true" outlineLevel="0" collapsed="false">
      <c r="B89" s="159" t="str">
        <f aca="false">Calculator!A19</f>
        <v>10m</v>
      </c>
      <c r="C89" s="160" t="n">
        <f aca="false">Calculator!D19</f>
        <v>28.85</v>
      </c>
      <c r="D89" s="161" t="str">
        <f aca="false">Calculator!E19</f>
        <v>YES</v>
      </c>
      <c r="E89" s="162" t="n">
        <f aca="false">Calculator!F19</f>
        <v>4.93934142114385</v>
      </c>
      <c r="F89" s="160" t="n">
        <f aca="false">IF(AND(D89="YES",$C$72&gt;=Calculator!G19),MOD($C$72/E89,1),"—")</f>
        <v>0.669438596491222</v>
      </c>
      <c r="G89" s="163" t="n">
        <f aca="false">IF(AND(D89="YES",$C$72&gt;=Calculator!G19),ROUND(50*POWER(80,COS(PI()*MOD($C$72/E89,1))^2),0),"—")</f>
        <v>155</v>
      </c>
      <c r="H89" s="164" t="n">
        <f aca="false">IF(AND(D89="YES",$C$72&gt;=Calculator!G19),ROUND(1500*SIN(2*PI()*MOD($C$72/E89,1)),1),"—")</f>
        <v>-1311.9</v>
      </c>
      <c r="I89" s="156" t="n">
        <f aca="false">IF(D89&lt;&gt;"YES","—",IF(OR($C$73="Capacitor (Series C)",$C$73="Capacitor"),ROUND(-159155/(C89*$C$74),1),IF(OR($C$73="Inductor (Series L)",$C$73="Inductor"),ROUND(2*PI()*C89*$C$74,1),"—")))</f>
        <v>1312</v>
      </c>
      <c r="J89" s="164" t="n">
        <f aca="false">IF(AND(D89="YES",ISNUMBER(H89),ISNUMBER(I89)),ROUND(H89+I89,1),"—")</f>
        <v>0.1</v>
      </c>
      <c r="K89" s="162" t="n">
        <f aca="false">IF(AND(D89="YES",ISNUMBER(G89),ISNUMBER(H89)),(1+SQRT((G89/$C$75-$C$76)^2+(H89/$C$75)^2)/SQRT((G89/$C$75+$C$76)^2+(H89/$C$75)^2))/(1-SQRT((G89/$C$75-$C$76)^2+(H89/$C$75)^2)/SQRT((G89/$C$75+$C$76)^2+(H89/$C$75)^2)),"—")</f>
        <v>74.5010263720538</v>
      </c>
      <c r="L89" s="165" t="n">
        <f aca="false">IF(AND(D89="YES",ISNUMBER(G89),ISNUMBER(J89)),(1+SQRT((G89/$C$75-$C$76)^2+(J89/$C$75)^2)/SQRT((G89/$C$75+$C$76)^2+(J89/$C$75)^2))/(1-SQRT((G89/$C$75-$C$76)^2+(J89/$C$75)^2)/SQRT((G89/$C$75+$C$76)^2+(J89/$C$75)^2)),"—")</f>
        <v>1.01226240660791</v>
      </c>
      <c r="M89" s="162" t="n">
        <f aca="false">IF(AND(ISNUMBER(K89),ISNUMBER(L89)),ROUND(L89-K89,2),"—")</f>
        <v>-73.49</v>
      </c>
      <c r="N89" s="166" t="str">
        <f aca="false">IF(D89&lt;&gt;"YES","Inactive band",IF(NOT(ISNUMBER(K89)),"Wire too short for this band",IF(NOT(ISNUMBER(L89)),"Comp value error",IF(AND(L89&lt;=1.5,K89&gt;1.5),"✔✔ EXCELLENT — comp brings VSWR &lt; 1.5",IF(AND(L89&lt;=1.5,K89&lt;=1.5),"✔  Already excellent — small further gain",IF(AND(L89&lt;K89,L89&lt;=3),"✔  IMPROVED — VSWR now tuner-friendly",IF(AND(L89&lt;K89,L89&lt;=6),"▲  Partial improvement — tuner still needed",IF(L89&lt;K89,"▲  Small improvement — high VSWR remains",IF(M89&lt;=0.1,"→  Negligible change (±0.1)","✗  DEGRADED — comp increases VSWR on this band")))))))))</f>
        <v>✔✔ EXCELLENT — comp brings VSWR &lt; 1.5</v>
      </c>
    </row>
    <row r="90" s="101" customFormat="true" ht="22.5" hidden="false" customHeight="true" outlineLevel="0" collapsed="false">
      <c r="B90" s="150" t="str">
        <f aca="false">Calculator!A20</f>
        <v>6m</v>
      </c>
      <c r="C90" s="151" t="n">
        <f aca="false">Calculator!D20</f>
        <v>52</v>
      </c>
      <c r="D90" s="152" t="str">
        <f aca="false">Calculator!E20</f>
        <v>NO</v>
      </c>
      <c r="E90" s="153" t="n">
        <f aca="false">Calculator!F20</f>
        <v>2.74038461538462</v>
      </c>
      <c r="F90" s="151" t="str">
        <f aca="false">IF(AND(D90="YES",$C$72&gt;=Calculator!G20),MOD($C$72/E90,1),"—")</f>
        <v>—</v>
      </c>
      <c r="G90" s="154" t="str">
        <f aca="false">IF(AND(D90="YES",$C$72&gt;=Calculator!G20),ROUND(50*POWER(80,COS(PI()*MOD($C$72/E90,1))^2),0),"—")</f>
        <v>—</v>
      </c>
      <c r="H90" s="155" t="str">
        <f aca="false">IF(AND(D90="YES",$C$72&gt;=Calculator!G20),ROUND(1500*SIN(2*PI()*MOD($C$72/E90,1)),1),"—")</f>
        <v>—</v>
      </c>
      <c r="I90" s="156" t="str">
        <f aca="false">IF(D90&lt;&gt;"YES","—",IF(OR($C$73="Capacitor (Series C)",$C$73="Capacitor"),ROUND(-159155/(C90*$C$74),1),IF(OR($C$73="Inductor (Series L)",$C$73="Inductor"),ROUND(2*PI()*C90*$C$74,1),"—")))</f>
        <v>—</v>
      </c>
      <c r="J90" s="155" t="str">
        <f aca="false">IF(AND(D90="YES",ISNUMBER(H90),ISNUMBER(I90)),ROUND(H90+I90,1),"—")</f>
        <v>—</v>
      </c>
      <c r="K90" s="153" t="str">
        <f aca="false">IF(AND(D90="YES",ISNUMBER(G90),ISNUMBER(H90)),(1+SQRT((G90/$C$75-$C$76)^2+(H90/$C$75)^2)/SQRT((G90/$C$75+$C$76)^2+(H90/$C$75)^2))/(1-SQRT((G90/$C$75-$C$76)^2+(H90/$C$75)^2)/SQRT((G90/$C$75+$C$76)^2+(H90/$C$75)^2)),"—")</f>
        <v>—</v>
      </c>
      <c r="L90" s="157" t="str">
        <f aca="false">IF(AND(D90="YES",ISNUMBER(G90),ISNUMBER(J90)),(1+SQRT((G90/$C$75-$C$76)^2+(J90/$C$75)^2)/SQRT((G90/$C$75+$C$76)^2+(J90/$C$75)^2))/(1-SQRT((G90/$C$75-$C$76)^2+(J90/$C$75)^2)/SQRT((G90/$C$75+$C$76)^2+(J90/$C$75)^2)),"—")</f>
        <v>—</v>
      </c>
      <c r="M90" s="153" t="str">
        <f aca="false">IF(AND(ISNUMBER(K90),ISNUMBER(L90)),ROUND(L90-K90,2),"—")</f>
        <v>—</v>
      </c>
      <c r="N90" s="158"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Inactive band</v>
      </c>
    </row>
    <row r="91" s="101" customFormat="true" ht="13.5" hidden="false" customHeight="false" outlineLevel="0" collapsed="false"/>
    <row r="92" s="101" customFormat="true" ht="76.5" hidden="false" customHeight="true" outlineLevel="0" collapsed="false">
      <c r="B92" s="167" t="s">
        <v>213</v>
      </c>
      <c r="C92" s="167"/>
      <c r="D92" s="167"/>
      <c r="E92" s="167"/>
      <c r="F92" s="167"/>
      <c r="G92" s="167"/>
      <c r="H92" s="167"/>
      <c r="I92" s="167"/>
      <c r="J92" s="167"/>
      <c r="K92" s="167"/>
      <c r="L92" s="167"/>
      <c r="M92" s="167"/>
      <c r="N92" s="167"/>
    </row>
    <row r="93" s="101" customFormat="true" ht="13.5" hidden="false" customHeight="false" outlineLevel="0" collapsed="false"/>
    <row r="94" s="101" customFormat="true" ht="20.25" hidden="false" customHeight="true" outlineLevel="0" collapsed="false">
      <c r="B94" s="168" t="s">
        <v>214</v>
      </c>
      <c r="C94" s="168"/>
      <c r="D94" s="168"/>
      <c r="E94" s="168"/>
      <c r="F94" s="168"/>
      <c r="G94" s="168"/>
      <c r="H94" s="168"/>
      <c r="I94" s="168"/>
      <c r="J94" s="168"/>
      <c r="K94" s="168"/>
      <c r="L94" s="168"/>
      <c r="M94" s="168"/>
      <c r="N94" s="168"/>
    </row>
    <row r="95" s="101" customFormat="true" ht="13.5" hidden="false" customHeight="false" outlineLevel="0" collapsed="false"/>
    <row r="96" s="101" customFormat="true" ht="13.5" hidden="false" customHeight="false" outlineLevel="0" collapsed="false"/>
    <row r="97" s="101" customFormat="true" ht="13.5" hidden="false" customHeight="false" outlineLevel="0" collapsed="false"/>
    <row r="98" s="101" customFormat="true" ht="13.5" hidden="false" customHeight="false" outlineLevel="0" collapsed="false"/>
    <row r="99" s="101" customFormat="true" ht="13.5" hidden="false" customHeight="false" outlineLevel="0" collapsed="false"/>
    <row r="100" s="101" customFormat="true" ht="13.5" hidden="false" customHeight="false" outlineLevel="0" collapsed="false"/>
    <row r="101" s="101" customFormat="true" ht="13.5" hidden="false" customHeight="false" outlineLevel="0" collapsed="false"/>
    <row r="102" s="101" customFormat="true" ht="13.5" hidden="false" customHeight="false" outlineLevel="0" collapsed="false"/>
    <row r="103" s="101" customFormat="true" ht="13.5" hidden="false" customHeight="false" outlineLevel="0" collapsed="false"/>
    <row r="104" s="101" customFormat="true" ht="13.5" hidden="false" customHeight="false" outlineLevel="0" collapsed="false"/>
    <row r="105" s="101" customFormat="true" ht="13.5" hidden="false" customHeight="false" outlineLevel="0" collapsed="false"/>
    <row r="106" s="101" customFormat="true" ht="13.5" hidden="false" customHeight="false" outlineLevel="0" collapsed="false"/>
    <row r="107" s="101" customFormat="true" ht="13.5" hidden="false" customHeight="false" outlineLevel="0" collapsed="false"/>
    <row r="108" s="101" customFormat="true" ht="13.5" hidden="false" customHeight="false" outlineLevel="0" collapsed="false"/>
    <row r="109" s="101" customFormat="true" ht="13.5" hidden="false" customHeight="false" outlineLevel="0" collapsed="false"/>
    <row r="110" s="101" customFormat="true" ht="13.5" hidden="false" customHeight="false" outlineLevel="0" collapsed="false"/>
    <row r="111" s="101" customFormat="true" ht="13.5" hidden="false" customHeight="false" outlineLevel="0" collapsed="false"/>
    <row r="112" s="101" customFormat="true" ht="13.5" hidden="false" customHeight="false" outlineLevel="0" collapsed="false"/>
    <row r="113" s="101" customFormat="true" ht="13.5" hidden="false" customHeight="false" outlineLevel="0" collapsed="false"/>
    <row r="114" s="101" customFormat="true" ht="13.5" hidden="false" customHeight="false" outlineLevel="0" collapsed="false"/>
    <row r="115" s="101" customFormat="true" ht="13.5" hidden="false" customHeight="false" outlineLevel="0" collapsed="false"/>
    <row r="116" s="101" customFormat="true" ht="13.5" hidden="false" customHeight="false" outlineLevel="0" collapsed="false"/>
    <row r="117" s="101" customFormat="true" ht="13.5" hidden="false" customHeight="false" outlineLevel="0" collapsed="false"/>
    <row r="118" s="101" customFormat="true" ht="13.5" hidden="false" customHeight="false" outlineLevel="0" collapsed="false"/>
    <row r="119" s="101" customFormat="true" ht="13.5" hidden="false" customHeight="false" outlineLevel="0" collapsed="false"/>
    <row r="120" s="101" customFormat="true" ht="13.5" hidden="false" customHeight="false" outlineLevel="0" collapsed="false"/>
    <row r="121" s="101" customFormat="true" ht="13.5" hidden="false" customHeight="false" outlineLevel="0" collapsed="false"/>
    <row r="122" s="101" customFormat="true" ht="13.5" hidden="false" customHeight="false" outlineLevel="0" collapsed="false"/>
    <row r="123" s="101" customFormat="true" ht="13.5" hidden="false" customHeight="false" outlineLevel="0" collapsed="false"/>
    <row r="124" s="101" customFormat="true" ht="13.5" hidden="false" customHeight="false" outlineLevel="0" collapsed="false"/>
    <row r="125" s="101" customFormat="true" ht="13.5" hidden="false" customHeight="false" outlineLevel="0" collapsed="false"/>
    <row r="126" s="101" customFormat="true" ht="13.5" hidden="false" customHeight="false" outlineLevel="0" collapsed="false"/>
    <row r="127" s="101" customFormat="true" ht="13.5" hidden="false" customHeight="false" outlineLevel="0" collapsed="false"/>
    <row r="128" s="101" customFormat="true" ht="13.5" hidden="false" customHeight="false" outlineLevel="0" collapsed="false"/>
    <row r="129" s="101" customFormat="true" ht="13.5" hidden="false" customHeight="false" outlineLevel="0" collapsed="false"/>
    <row r="130" s="101" customFormat="true" ht="13.5" hidden="false" customHeight="false" outlineLevel="0" collapsed="false"/>
    <row r="131" s="101" customFormat="true" ht="13.5" hidden="false" customHeight="false" outlineLevel="0" collapsed="false"/>
    <row r="132" s="101" customFormat="true" ht="13.5" hidden="false" customHeight="false" outlineLevel="0" collapsed="false"/>
    <row r="133" s="101" customFormat="true" ht="13.5" hidden="false" customHeight="false" outlineLevel="0" collapsed="false"/>
    <row r="134" s="101" customFormat="true" ht="13.5" hidden="false" customHeight="false" outlineLevel="0" collapsed="false"/>
    <row r="135" s="101" customFormat="true" ht="13.5" hidden="false" customHeight="false" outlineLevel="0" collapsed="false"/>
    <row r="136" s="101" customFormat="true" ht="13.5" hidden="false" customHeight="false" outlineLevel="0" collapsed="false"/>
    <row r="137" s="101" customFormat="true" ht="13.5" hidden="false" customHeight="false" outlineLevel="0" collapsed="false"/>
    <row r="138" s="101" customFormat="true" ht="13.5" hidden="false" customHeight="false" outlineLevel="0" collapsed="false"/>
    <row r="139" s="101" customFormat="true" ht="13.5" hidden="false" customHeight="false" outlineLevel="0" collapsed="false"/>
    <row r="140" s="101" customFormat="true" ht="13.5" hidden="false" customHeight="false" outlineLevel="0" collapsed="false"/>
    <row r="141" s="101" customFormat="true" ht="13.5" hidden="false" customHeight="false" outlineLevel="0" collapsed="false"/>
    <row r="142" s="101" customFormat="true" ht="13.5" hidden="false" customHeight="false" outlineLevel="0" collapsed="false"/>
    <row r="143" s="101" customFormat="true" ht="13.5" hidden="false" customHeight="false" outlineLevel="0" collapsed="false"/>
    <row r="144" s="101" customFormat="true" ht="13.5" hidden="false" customHeight="false" outlineLevel="0" collapsed="false"/>
    <row r="145" s="101" customFormat="true" ht="13.5" hidden="false" customHeight="false" outlineLevel="0" collapsed="false"/>
    <row r="146" s="101" customFormat="true" ht="13.5" hidden="false" customHeight="false" outlineLevel="0" collapsed="false"/>
    <row r="147" s="101" customFormat="true" ht="13.5" hidden="false" customHeight="false" outlineLevel="0" collapsed="false"/>
    <row r="148" s="101" customFormat="true" ht="13.5" hidden="false" customHeight="false" outlineLevel="0" collapsed="false"/>
    <row r="149" s="101" customFormat="true" ht="13.5" hidden="false" customHeight="false" outlineLevel="0" collapsed="false"/>
    <row r="150" s="101" customFormat="true" ht="13.5" hidden="false" customHeight="false" outlineLevel="0" collapsed="false"/>
    <row r="151" s="101" customFormat="true" ht="13.5" hidden="false" customHeight="false" outlineLevel="0" collapsed="false"/>
    <row r="152" s="101" customFormat="true" ht="13.5" hidden="false" customHeight="false" outlineLevel="0" collapsed="false"/>
    <row r="153" s="101" customFormat="true" ht="13.5" hidden="false" customHeight="false" outlineLevel="0" collapsed="false"/>
    <row r="154" s="101" customFormat="true" ht="13.5" hidden="false" customHeight="false" outlineLevel="0" collapsed="false"/>
    <row r="155" s="101" customFormat="true" ht="13.5" hidden="false" customHeight="false" outlineLevel="0" collapsed="false"/>
    <row r="156" s="101" customFormat="true" ht="13.5" hidden="false" customHeight="false" outlineLevel="0" collapsed="false"/>
    <row r="157" s="101" customFormat="true" ht="13.5" hidden="false" customHeight="false" outlineLevel="0" collapsed="false"/>
    <row r="158" s="101" customFormat="true" ht="13.5" hidden="false" customHeight="false" outlineLevel="0" collapsed="false"/>
    <row r="159" s="101" customFormat="true" ht="13.5" hidden="false" customHeight="false" outlineLevel="0" collapsed="false"/>
    <row r="160" s="101" customFormat="true" ht="13.5" hidden="false" customHeight="false" outlineLevel="0" collapsed="false"/>
    <row r="161" s="101" customFormat="true" ht="13.5" hidden="false" customHeight="false" outlineLevel="0" collapsed="false"/>
    <row r="162" s="101" customFormat="true" ht="13.5" hidden="false" customHeight="false" outlineLevel="0" collapsed="false"/>
    <row r="163" s="101" customFormat="true" ht="13.5" hidden="false" customHeight="false" outlineLevel="0" collapsed="false"/>
    <row r="164" s="101" customFormat="true" ht="13.5" hidden="false" customHeight="false" outlineLevel="0" collapsed="false"/>
    <row r="165" s="101" customFormat="true" ht="13.5" hidden="false" customHeight="false" outlineLevel="0" collapsed="false"/>
    <row r="166" s="101" customFormat="true" ht="13.5" hidden="false" customHeight="false" outlineLevel="0" collapsed="false"/>
    <row r="167" s="101" customFormat="true" ht="13.5" hidden="false" customHeight="false" outlineLevel="0" collapsed="false"/>
    <row r="168" s="101" customFormat="true" ht="13.5" hidden="false" customHeight="false" outlineLevel="0" collapsed="false"/>
    <row r="169" s="101" customFormat="true" ht="13.5" hidden="false" customHeight="false" outlineLevel="0" collapsed="false"/>
    <row r="170" s="101" customFormat="true" ht="13.5" hidden="false" customHeight="false" outlineLevel="0" collapsed="false"/>
    <row r="171" s="101" customFormat="true" ht="13.5" hidden="false" customHeight="false" outlineLevel="0" collapsed="false"/>
    <row r="172" s="101" customFormat="true" ht="13.5" hidden="false" customHeight="false" outlineLevel="0" collapsed="false"/>
    <row r="173" s="101" customFormat="true" ht="13.5" hidden="false" customHeight="false" outlineLevel="0" collapsed="false"/>
    <row r="174" s="101" customFormat="true" ht="13.5" hidden="false" customHeight="false" outlineLevel="0" collapsed="false"/>
    <row r="175" s="101" customFormat="true" ht="13.5" hidden="false" customHeight="false" outlineLevel="0" collapsed="false"/>
    <row r="176" s="101" customFormat="true" ht="13.5" hidden="false" customHeight="false" outlineLevel="0" collapsed="false"/>
    <row r="177" s="101" customFormat="true" ht="13.5" hidden="false" customHeight="false" outlineLevel="0" collapsed="false"/>
    <row r="178" s="101" customFormat="true" ht="13.5" hidden="false" customHeight="false" outlineLevel="0" collapsed="false"/>
    <row r="179" s="101" customFormat="true" ht="13.5" hidden="false" customHeight="false" outlineLevel="0" collapsed="false"/>
    <row r="180" s="101" customFormat="true" ht="13.5" hidden="false" customHeight="false" outlineLevel="0" collapsed="false"/>
    <row r="181" s="101" customFormat="true" ht="13.5" hidden="false" customHeight="false" outlineLevel="0" collapsed="false"/>
    <row r="182" s="101" customFormat="true" ht="13.5" hidden="false" customHeight="false" outlineLevel="0" collapsed="false"/>
    <row r="183" s="101" customFormat="true" ht="13.5" hidden="false" customHeight="false" outlineLevel="0" collapsed="false"/>
    <row r="184" s="101" customFormat="true" ht="13.5" hidden="false" customHeight="false" outlineLevel="0" collapsed="false"/>
    <row r="185" s="101" customFormat="true" ht="13.5" hidden="false" customHeight="false" outlineLevel="0" collapsed="false"/>
    <row r="186" s="101" customFormat="true" ht="13.5" hidden="false" customHeight="false" outlineLevel="0" collapsed="false"/>
    <row r="187" s="101" customFormat="true" ht="13.5" hidden="false" customHeight="false" outlineLevel="0" collapsed="false"/>
    <row r="188" s="101" customFormat="true" ht="13.5" hidden="false" customHeight="false" outlineLevel="0" collapsed="false"/>
    <row r="189" s="101" customFormat="true" ht="13.5" hidden="false" customHeight="false" outlineLevel="0" collapsed="false"/>
    <row r="190" s="101" customFormat="true" ht="13.5" hidden="false" customHeight="false" outlineLevel="0" collapsed="false"/>
    <row r="191" s="101" customFormat="true" ht="13.5" hidden="false" customHeight="false" outlineLevel="0" collapsed="false"/>
    <row r="192" s="101" customFormat="true" ht="13.5" hidden="false" customHeight="false" outlineLevel="0" collapsed="false"/>
    <row r="193" s="101" customFormat="true" ht="13.5" hidden="false" customHeight="false" outlineLevel="0" collapsed="false"/>
    <row r="194" s="101" customFormat="true" ht="13.5" hidden="false" customHeight="false" outlineLevel="0" collapsed="false"/>
    <row r="195" s="101" customFormat="true" ht="13.5" hidden="false" customHeight="false" outlineLevel="0" collapsed="false"/>
    <row r="196" s="101" customFormat="true" ht="13.5" hidden="false" customHeight="false" outlineLevel="0" collapsed="false"/>
    <row r="197" s="101" customFormat="true" ht="13.5" hidden="false" customHeight="false" outlineLevel="0" collapsed="false"/>
    <row r="198" s="101" customFormat="true" ht="13.5" hidden="false" customHeight="false" outlineLevel="0" collapsed="false"/>
    <row r="199" s="101" customFormat="true" ht="13.5" hidden="false" customHeight="false" outlineLevel="0" collapsed="false"/>
    <row r="200" s="101" customFormat="true" ht="13.5" hidden="false" customHeight="false" outlineLevel="0" collapsed="false"/>
    <row r="201" s="101" customFormat="true" ht="13.5" hidden="false" customHeight="false" outlineLevel="0" collapsed="false"/>
    <row r="202" s="101" customFormat="true" ht="13.5" hidden="false" customHeight="false" outlineLevel="0" collapsed="false"/>
    <row r="203" s="101" customFormat="true" ht="13.5" hidden="false" customHeight="false" outlineLevel="0" collapsed="false"/>
    <row r="204" s="101" customFormat="true" ht="13.5" hidden="false" customHeight="false" outlineLevel="0" collapsed="false"/>
    <row r="205" s="101" customFormat="true" ht="13.5" hidden="false" customHeight="false" outlineLevel="0" collapsed="false"/>
    <row r="206" s="101" customFormat="true" ht="13.5" hidden="false" customHeight="false" outlineLevel="0" collapsed="false"/>
    <row r="207" s="101" customFormat="true" ht="13.5" hidden="false" customHeight="false" outlineLevel="0" collapsed="false"/>
    <row r="208" s="101" customFormat="true" ht="13.5" hidden="false" customHeight="false" outlineLevel="0" collapsed="false"/>
    <row r="209" s="101" customFormat="true" ht="13.5" hidden="false" customHeight="false" outlineLevel="0" collapsed="false"/>
    <row r="210" s="101" customFormat="true" ht="13.5" hidden="false" customHeight="false" outlineLevel="0" collapsed="false"/>
    <row r="211" s="101" customFormat="true" ht="13.5" hidden="false" customHeight="false" outlineLevel="0" collapsed="false"/>
    <row r="212" s="101" customFormat="true" ht="13.5" hidden="false" customHeight="false" outlineLevel="0" collapsed="false"/>
    <row r="213" s="101" customFormat="true" ht="13.5" hidden="false" customHeight="false" outlineLevel="0" collapsed="false"/>
    <row r="214" s="101" customFormat="true" ht="13.5" hidden="false" customHeight="false" outlineLevel="0" collapsed="false"/>
    <row r="215" s="101" customFormat="true" ht="13.5" hidden="false" customHeight="false" outlineLevel="0" collapsed="false"/>
    <row r="216" s="101" customFormat="true" ht="13.5" hidden="false" customHeight="false" outlineLevel="0" collapsed="false"/>
    <row r="217" s="101" customFormat="true" ht="13.5" hidden="false" customHeight="false" outlineLevel="0" collapsed="false"/>
    <row r="218" s="101" customFormat="true" ht="13.5" hidden="false" customHeight="false" outlineLevel="0" collapsed="false"/>
    <row r="219" s="101" customFormat="true" ht="13.5" hidden="false" customHeight="false" outlineLevel="0" collapsed="false"/>
    <row r="220" s="101" customFormat="true" ht="13.5" hidden="false" customHeight="false" outlineLevel="0" collapsed="false"/>
    <row r="221" s="101" customFormat="true" ht="13.5" hidden="false" customHeight="false" outlineLevel="0" collapsed="false"/>
    <row r="222" s="101" customFormat="true" ht="13.5" hidden="false" customHeight="false" outlineLevel="0" collapsed="false"/>
    <row r="223" s="101" customFormat="true" ht="13.5" hidden="false" customHeight="false" outlineLevel="0" collapsed="false"/>
    <row r="224" s="101" customFormat="true" ht="13.5" hidden="false" customHeight="false" outlineLevel="0" collapsed="false"/>
    <row r="225" s="101" customFormat="true" ht="13.5" hidden="false" customHeight="false" outlineLevel="0" collapsed="false"/>
    <row r="226" s="101" customFormat="true" ht="13.5" hidden="false" customHeight="false" outlineLevel="0" collapsed="false"/>
    <row r="227" s="101" customFormat="true" ht="13.5" hidden="false" customHeight="false" outlineLevel="0" collapsed="false"/>
    <row r="228" s="101" customFormat="true" ht="13.5" hidden="false" customHeight="false" outlineLevel="0" collapsed="false"/>
    <row r="229" s="101" customFormat="true" ht="13.5" hidden="false" customHeight="false" outlineLevel="0" collapsed="false"/>
    <row r="230" s="101" customFormat="true" ht="13.5" hidden="false" customHeight="false" outlineLevel="0" collapsed="false"/>
    <row r="231" s="101" customFormat="true" ht="13.5" hidden="false" customHeight="false" outlineLevel="0" collapsed="false"/>
    <row r="232" s="101" customFormat="true" ht="13.5" hidden="false" customHeight="false" outlineLevel="0" collapsed="false"/>
    <row r="233" s="101" customFormat="true" ht="13.5" hidden="false" customHeight="false" outlineLevel="0" collapsed="false"/>
    <row r="234" s="101" customFormat="true" ht="13.5" hidden="false" customHeight="false" outlineLevel="0" collapsed="false"/>
    <row r="235" s="101" customFormat="true" ht="13.5" hidden="false" customHeight="false" outlineLevel="0" collapsed="false"/>
    <row r="236" s="101" customFormat="true" ht="13.5" hidden="false" customHeight="false" outlineLevel="0" collapsed="false"/>
    <row r="237" s="101" customFormat="true" ht="13.5" hidden="false" customHeight="false" outlineLevel="0" collapsed="false"/>
    <row r="238" s="101" customFormat="true" ht="13.5" hidden="false" customHeight="false" outlineLevel="0" collapsed="false"/>
    <row r="239" s="101" customFormat="true" ht="13.5" hidden="false" customHeight="false" outlineLevel="0" collapsed="false"/>
    <row r="240" s="101" customFormat="true" ht="13.5" hidden="false" customHeight="false" outlineLevel="0" collapsed="false"/>
    <row r="241" s="101" customFormat="true" ht="13.5" hidden="false" customHeight="false" outlineLevel="0" collapsed="false"/>
    <row r="242" s="101" customFormat="true" ht="13.5" hidden="false" customHeight="false" outlineLevel="0" collapsed="false"/>
    <row r="243" s="101" customFormat="true" ht="13.5" hidden="false" customHeight="false" outlineLevel="0" collapsed="false"/>
    <row r="244" s="101" customFormat="true" ht="13.5" hidden="false" customHeight="false" outlineLevel="0" collapsed="false"/>
    <row r="245" s="101" customFormat="true" ht="13.5" hidden="false" customHeight="false" outlineLevel="0" collapsed="false"/>
    <row r="246" s="101" customFormat="true" ht="13.5" hidden="false" customHeight="false" outlineLevel="0" collapsed="false"/>
    <row r="247" s="101" customFormat="true" ht="13.5" hidden="false" customHeight="false" outlineLevel="0" collapsed="false"/>
    <row r="248" s="101" customFormat="true" ht="13.5" hidden="false" customHeight="false" outlineLevel="0" collapsed="false"/>
    <row r="249" s="101" customFormat="true" ht="13.5" hidden="false" customHeight="false" outlineLevel="0" collapsed="false"/>
    <row r="250" s="101" customFormat="true" ht="13.5" hidden="false" customHeight="false" outlineLevel="0" collapsed="false"/>
    <row r="251" s="101" customFormat="true" ht="13.5" hidden="false" customHeight="false" outlineLevel="0" collapsed="false"/>
    <row r="252" s="101" customFormat="true" ht="13.5" hidden="false" customHeight="false" outlineLevel="0" collapsed="false"/>
    <row r="253" s="101" customFormat="true" ht="13.5" hidden="false" customHeight="false" outlineLevel="0" collapsed="false"/>
    <row r="254" s="101" customFormat="true" ht="13.5" hidden="false" customHeight="false" outlineLevel="0" collapsed="false"/>
    <row r="255" s="101" customFormat="true" ht="13.5" hidden="false" customHeight="false" outlineLevel="0" collapsed="false"/>
    <row r="256" s="101" customFormat="true" ht="13.5" hidden="false" customHeight="false" outlineLevel="0" collapsed="false"/>
    <row r="257" s="101" customFormat="true" ht="13.5" hidden="false" customHeight="false" outlineLevel="0" collapsed="false"/>
    <row r="258" s="101" customFormat="true" ht="13.5" hidden="false" customHeight="false" outlineLevel="0" collapsed="false"/>
    <row r="259" s="101" customFormat="true" ht="13.5" hidden="false" customHeight="false" outlineLevel="0" collapsed="false"/>
    <row r="260" s="101" customFormat="true" ht="13.5" hidden="false" customHeight="false" outlineLevel="0" collapsed="false"/>
    <row r="261" s="101" customFormat="true" ht="13.5" hidden="false" customHeight="false" outlineLevel="0" collapsed="false"/>
    <row r="262" s="101" customFormat="true" ht="13.5" hidden="false" customHeight="false" outlineLevel="0" collapsed="false"/>
    <row r="263" s="101" customFormat="true" ht="13.5" hidden="false" customHeight="false" outlineLevel="0" collapsed="false"/>
    <row r="264" s="101" customFormat="true" ht="13.5" hidden="false" customHeight="false" outlineLevel="0" collapsed="false"/>
    <row r="265" s="101" customFormat="true" ht="13.5" hidden="false" customHeight="false" outlineLevel="0" collapsed="false"/>
    <row r="266" s="101" customFormat="true" ht="13.5" hidden="false" customHeight="false" outlineLevel="0" collapsed="false"/>
    <row r="267" s="101" customFormat="true" ht="13.5" hidden="false" customHeight="false" outlineLevel="0" collapsed="false"/>
    <row r="268" s="101" customFormat="true" ht="13.5" hidden="false" customHeight="false" outlineLevel="0" collapsed="false"/>
    <row r="269" s="101" customFormat="true" ht="13.5" hidden="false" customHeight="false" outlineLevel="0" collapsed="false"/>
    <row r="270" s="101" customFormat="true" ht="13.5" hidden="false" customHeight="false" outlineLevel="0" collapsed="false"/>
    <row r="271" s="101" customFormat="true" ht="13.5" hidden="false" customHeight="false" outlineLevel="0" collapsed="false"/>
    <row r="272" s="101" customFormat="true" ht="13.5" hidden="false" customHeight="false" outlineLevel="0" collapsed="false"/>
    <row r="273" s="101" customFormat="true" ht="13.5" hidden="false" customHeight="false" outlineLevel="0" collapsed="false"/>
    <row r="274" s="101" customFormat="true" ht="13.5" hidden="false" customHeight="false" outlineLevel="0" collapsed="false"/>
    <row r="275" s="101" customFormat="true" ht="13.5" hidden="false" customHeight="false" outlineLevel="0" collapsed="false"/>
    <row r="276" s="101" customFormat="true" ht="13.5" hidden="false" customHeight="false" outlineLevel="0" collapsed="false"/>
    <row r="277" s="101" customFormat="true" ht="13.5" hidden="false" customHeight="false" outlineLevel="0" collapsed="false"/>
    <row r="278" s="101" customFormat="true" ht="13.5" hidden="false" customHeight="false" outlineLevel="0" collapsed="false"/>
    <row r="279" s="101" customFormat="true" ht="13.5" hidden="false" customHeight="false" outlineLevel="0" collapsed="false"/>
    <row r="280" s="101" customFormat="true" ht="13.5" hidden="false" customHeight="false" outlineLevel="0" collapsed="false"/>
    <row r="281" s="101" customFormat="true" ht="13.5" hidden="false" customHeight="false" outlineLevel="0" collapsed="false"/>
    <row r="282" s="101" customFormat="true" ht="13.5" hidden="false" customHeight="false" outlineLevel="0" collapsed="false"/>
    <row r="283" s="101" customFormat="true" ht="13.5" hidden="false" customHeight="false" outlineLevel="0" collapsed="false"/>
    <row r="284" s="101" customFormat="true" ht="13.5" hidden="false" customHeight="false" outlineLevel="0" collapsed="false"/>
    <row r="285" s="101" customFormat="true" ht="13.5" hidden="false" customHeight="false" outlineLevel="0" collapsed="false"/>
    <row r="286" s="101" customFormat="true" ht="13.5" hidden="false" customHeight="false" outlineLevel="0" collapsed="false"/>
    <row r="287" s="101" customFormat="true" ht="13.5" hidden="false" customHeight="false" outlineLevel="0" collapsed="false"/>
    <row r="288" s="101" customFormat="true" ht="13.5" hidden="false" customHeight="false" outlineLevel="0" collapsed="false"/>
    <row r="289" s="101" customFormat="true" ht="13.5" hidden="false" customHeight="false" outlineLevel="0" collapsed="false"/>
    <row r="290" s="101" customFormat="true" ht="13.5" hidden="false" customHeight="false" outlineLevel="0" collapsed="false"/>
    <row r="291" s="101" customFormat="true" ht="13.5" hidden="false" customHeight="false" outlineLevel="0" collapsed="false"/>
    <row r="292" s="101" customFormat="true" ht="13.5" hidden="false" customHeight="false" outlineLevel="0" collapsed="false"/>
    <row r="293" s="101" customFormat="true" ht="13.5" hidden="false" customHeight="false" outlineLevel="0" collapsed="false"/>
    <row r="294" s="101" customFormat="true" ht="13.5" hidden="false" customHeight="false" outlineLevel="0" collapsed="false"/>
    <row r="295" s="101" customFormat="true" ht="13.5" hidden="false" customHeight="false" outlineLevel="0" collapsed="false"/>
    <row r="296" s="101" customFormat="true" ht="13.5" hidden="false" customHeight="false" outlineLevel="0" collapsed="false"/>
    <row r="297" s="101" customFormat="true" ht="13.5" hidden="false" customHeight="false" outlineLevel="0" collapsed="false"/>
    <row r="298" s="101" customFormat="true" ht="13.5" hidden="false" customHeight="false" outlineLevel="0" collapsed="false"/>
    <row r="299" s="101" customFormat="true" ht="13.5" hidden="false" customHeight="false" outlineLevel="0" collapsed="false"/>
    <row r="300" s="101" customFormat="true" ht="13.5" hidden="false" customHeight="false" outlineLevel="0" collapsed="false"/>
    <row r="301" s="101" customFormat="true" ht="13.5" hidden="false" customHeight="false" outlineLevel="0" collapsed="false"/>
    <row r="302" s="101" customFormat="true" ht="13.5" hidden="false" customHeight="false" outlineLevel="0" collapsed="false"/>
    <row r="303" s="101" customFormat="true" ht="13.5" hidden="false" customHeight="false" outlineLevel="0" collapsed="false"/>
    <row r="304" s="101" customFormat="true" ht="13.5" hidden="false" customHeight="false" outlineLevel="0" collapsed="false"/>
    <row r="305" s="101" customFormat="true" ht="13.5" hidden="false" customHeight="false" outlineLevel="0" collapsed="false"/>
    <row r="306" s="101" customFormat="true" ht="13.5" hidden="false" customHeight="false" outlineLevel="0" collapsed="false"/>
    <row r="307" s="101" customFormat="true" ht="13.5" hidden="false" customHeight="false" outlineLevel="0" collapsed="false"/>
    <row r="308" s="101" customFormat="true" ht="13.5" hidden="false" customHeight="false" outlineLevel="0" collapsed="false"/>
    <row r="309" s="101" customFormat="true" ht="13.5" hidden="false" customHeight="false" outlineLevel="0" collapsed="false"/>
    <row r="310" s="101" customFormat="true" ht="13.5" hidden="false" customHeight="false" outlineLevel="0" collapsed="false"/>
    <row r="311" s="101" customFormat="true" ht="13.5" hidden="false" customHeight="false" outlineLevel="0" collapsed="false"/>
    <row r="312" s="101" customFormat="true" ht="13.5" hidden="false" customHeight="false" outlineLevel="0" collapsed="false"/>
    <row r="313" s="101" customFormat="true" ht="13.5" hidden="false" customHeight="false" outlineLevel="0" collapsed="false"/>
    <row r="314" s="101" customFormat="true" ht="13.5" hidden="false" customHeight="false" outlineLevel="0" collapsed="false"/>
    <row r="315" s="101" customFormat="true" ht="13.5" hidden="false" customHeight="false" outlineLevel="0" collapsed="false"/>
    <row r="316" s="101" customFormat="true" ht="13.5" hidden="false" customHeight="false" outlineLevel="0" collapsed="false"/>
    <row r="317" s="101" customFormat="true" ht="13.5" hidden="false" customHeight="false" outlineLevel="0" collapsed="false"/>
    <row r="318" s="101" customFormat="true" ht="13.5" hidden="false" customHeight="false" outlineLevel="0" collapsed="false"/>
    <row r="319" s="101" customFormat="true" ht="13.5" hidden="false" customHeight="false" outlineLevel="0" collapsed="false"/>
    <row r="320" s="101" customFormat="true" ht="13.5" hidden="false" customHeight="false" outlineLevel="0" collapsed="false"/>
    <row r="321" s="101" customFormat="true" ht="13.5" hidden="false" customHeight="false" outlineLevel="0" collapsed="false"/>
    <row r="322" s="101" customFormat="true" ht="13.5" hidden="false" customHeight="false" outlineLevel="0" collapsed="false"/>
    <row r="323" s="101" customFormat="true" ht="13.5" hidden="false" customHeight="false" outlineLevel="0" collapsed="false"/>
    <row r="324" s="101" customFormat="true" ht="13.5" hidden="false" customHeight="false" outlineLevel="0" collapsed="false"/>
    <row r="325" s="101" customFormat="true" ht="13.5" hidden="false" customHeight="false" outlineLevel="0" collapsed="false"/>
    <row r="326" s="101" customFormat="true" ht="13.5" hidden="false" customHeight="false" outlineLevel="0" collapsed="false"/>
    <row r="327" s="101" customFormat="true" ht="13.5" hidden="false" customHeight="false" outlineLevel="0" collapsed="false"/>
    <row r="328" s="101" customFormat="true" ht="13.5" hidden="false" customHeight="false" outlineLevel="0" collapsed="false"/>
    <row r="329" s="101" customFormat="true" ht="13.5" hidden="false" customHeight="false" outlineLevel="0" collapsed="false"/>
    <row r="330" s="101" customFormat="true" ht="13.5" hidden="false" customHeight="false" outlineLevel="0" collapsed="false"/>
    <row r="331" s="101" customFormat="true" ht="13.5" hidden="false" customHeight="false" outlineLevel="0" collapsed="false"/>
    <row r="332" s="101" customFormat="true" ht="13.5" hidden="false" customHeight="false" outlineLevel="0" collapsed="false"/>
    <row r="333" s="101" customFormat="true" ht="13.5" hidden="false" customHeight="false" outlineLevel="0" collapsed="false"/>
    <row r="334" s="101" customFormat="true" ht="13.5" hidden="false" customHeight="false" outlineLevel="0" collapsed="false"/>
    <row r="335" s="101" customFormat="true" ht="13.5" hidden="false" customHeight="false" outlineLevel="0" collapsed="false"/>
    <row r="336" s="101" customFormat="true" ht="13.5" hidden="false" customHeight="false" outlineLevel="0" collapsed="false"/>
    <row r="337" s="101" customFormat="true" ht="13.5" hidden="false" customHeight="false" outlineLevel="0" collapsed="false"/>
    <row r="338" s="101" customFormat="true" ht="13.5" hidden="false" customHeight="false" outlineLevel="0" collapsed="false"/>
    <row r="339" s="101" customFormat="true" ht="13.5" hidden="false" customHeight="false" outlineLevel="0" collapsed="false"/>
    <row r="340" s="101" customFormat="true" ht="13.5" hidden="false" customHeight="false" outlineLevel="0" collapsed="false"/>
    <row r="341" s="101" customFormat="true" ht="13.5" hidden="false" customHeight="false" outlineLevel="0" collapsed="false"/>
    <row r="342" s="101" customFormat="true" ht="13.5" hidden="false" customHeight="false" outlineLevel="0" collapsed="false"/>
    <row r="343" s="101" customFormat="true" ht="13.5" hidden="false" customHeight="false" outlineLevel="0" collapsed="false"/>
    <row r="344" s="101" customFormat="true" ht="13.5" hidden="false" customHeight="false" outlineLevel="0" collapsed="false"/>
    <row r="345" s="101" customFormat="true" ht="13.5" hidden="false" customHeight="false" outlineLevel="0" collapsed="false"/>
    <row r="346" s="101" customFormat="true" ht="13.5" hidden="false" customHeight="false" outlineLevel="0" collapsed="false"/>
    <row r="347" s="101" customFormat="true" ht="13.5" hidden="false" customHeight="false" outlineLevel="0" collapsed="false"/>
    <row r="348" s="101" customFormat="true" ht="13.5" hidden="false" customHeight="false" outlineLevel="0" collapsed="false"/>
    <row r="349" s="101" customFormat="true" ht="13.5" hidden="false" customHeight="false" outlineLevel="0" collapsed="false"/>
    <row r="350" s="101" customFormat="true" ht="13.5" hidden="false" customHeight="false" outlineLevel="0" collapsed="false"/>
    <row r="351" s="101" customFormat="true" ht="13.5" hidden="false" customHeight="false" outlineLevel="0" collapsed="false"/>
    <row r="352" s="101" customFormat="true" ht="13.5" hidden="false" customHeight="false" outlineLevel="0" collapsed="false"/>
    <row r="353" s="101" customFormat="true" ht="13.5" hidden="false" customHeight="false" outlineLevel="0" collapsed="false"/>
    <row r="354" s="101" customFormat="true" ht="13.5" hidden="false" customHeight="false" outlineLevel="0" collapsed="false"/>
    <row r="355" s="101" customFormat="true" ht="13.5" hidden="false" customHeight="false" outlineLevel="0" collapsed="false"/>
    <row r="356" s="101" customFormat="true" ht="13.5" hidden="false" customHeight="false" outlineLevel="0" collapsed="false"/>
    <row r="357" s="101" customFormat="true" ht="13.5" hidden="false" customHeight="false" outlineLevel="0" collapsed="false"/>
    <row r="358" s="101" customFormat="true" ht="13.5" hidden="false" customHeight="false" outlineLevel="0" collapsed="false"/>
    <row r="359" s="101" customFormat="true" ht="13.5" hidden="false" customHeight="false" outlineLevel="0" collapsed="false"/>
    <row r="360" s="101" customFormat="true" ht="13.5" hidden="false" customHeight="false" outlineLevel="0" collapsed="false"/>
    <row r="361" s="101" customFormat="true" ht="13.5" hidden="false" customHeight="false" outlineLevel="0" collapsed="false"/>
    <row r="362" s="101" customFormat="true" ht="13.5" hidden="false" customHeight="false" outlineLevel="0" collapsed="false"/>
    <row r="363" s="101" customFormat="true" ht="13.5" hidden="false" customHeight="false" outlineLevel="0" collapsed="false"/>
    <row r="364" s="101" customFormat="true" ht="13.5" hidden="false" customHeight="false" outlineLevel="0" collapsed="false"/>
    <row r="365" s="101" customFormat="true" ht="13.5" hidden="false" customHeight="false" outlineLevel="0" collapsed="false"/>
    <row r="366" s="101" customFormat="true" ht="13.5" hidden="false" customHeight="false" outlineLevel="0" collapsed="false"/>
    <row r="367" s="101" customFormat="true" ht="13.5" hidden="false" customHeight="false" outlineLevel="0" collapsed="false"/>
    <row r="368" s="101" customFormat="true" ht="13.5" hidden="false" customHeight="false" outlineLevel="0" collapsed="false"/>
    <row r="369" s="101" customFormat="true" ht="13.5" hidden="false" customHeight="false" outlineLevel="0" collapsed="false"/>
    <row r="370" s="101" customFormat="true" ht="13.5" hidden="false" customHeight="false" outlineLevel="0" collapsed="false"/>
    <row r="371" s="101" customFormat="true" ht="13.5" hidden="false" customHeight="false" outlineLevel="0" collapsed="false"/>
    <row r="372" s="101" customFormat="true" ht="13.5" hidden="false" customHeight="false" outlineLevel="0" collapsed="false"/>
    <row r="373" s="101" customFormat="true" ht="13.5" hidden="false" customHeight="false" outlineLevel="0" collapsed="false"/>
    <row r="374" s="101" customFormat="true" ht="13.5" hidden="false" customHeight="false" outlineLevel="0" collapsed="false"/>
    <row r="375" s="101" customFormat="true" ht="13.5" hidden="false" customHeight="false" outlineLevel="0" collapsed="false"/>
    <row r="376" s="101" customFormat="true" ht="13.5" hidden="false" customHeight="false" outlineLevel="0" collapsed="false"/>
    <row r="377" s="101" customFormat="true" ht="13.5" hidden="false" customHeight="false" outlineLevel="0" collapsed="false"/>
    <row r="378" s="101" customFormat="true" ht="13.5" hidden="false" customHeight="false" outlineLevel="0" collapsed="false"/>
    <row r="379" s="101" customFormat="true" ht="13.5" hidden="false" customHeight="false" outlineLevel="0" collapsed="false"/>
    <row r="380" s="101" customFormat="true" ht="13.5" hidden="false" customHeight="false" outlineLevel="0" collapsed="false"/>
    <row r="381" s="101" customFormat="true" ht="13.5" hidden="false" customHeight="false" outlineLevel="0" collapsed="false"/>
    <row r="382" s="101" customFormat="true" ht="13.5" hidden="false" customHeight="false" outlineLevel="0" collapsed="false"/>
    <row r="383" s="101" customFormat="true" ht="13.5" hidden="false" customHeight="false" outlineLevel="0" collapsed="false"/>
    <row r="384" s="101" customFormat="true" ht="13.5" hidden="false" customHeight="false" outlineLevel="0" collapsed="false"/>
    <row r="385" s="101" customFormat="true" ht="13.5" hidden="false" customHeight="false" outlineLevel="0" collapsed="false"/>
    <row r="386" s="101" customFormat="true" ht="13.5" hidden="false" customHeight="false" outlineLevel="0" collapsed="false"/>
    <row r="387" s="101" customFormat="true" ht="13.5" hidden="false" customHeight="false" outlineLevel="0" collapsed="false"/>
    <row r="388" s="101" customFormat="true" ht="13.5" hidden="false" customHeight="false" outlineLevel="0" collapsed="false"/>
    <row r="389" s="101" customFormat="true" ht="13.5" hidden="false" customHeight="false" outlineLevel="0" collapsed="false"/>
    <row r="390" s="101" customFormat="true" ht="13.5" hidden="false" customHeight="false" outlineLevel="0" collapsed="false"/>
    <row r="391" s="101" customFormat="true" ht="13.5" hidden="false" customHeight="false" outlineLevel="0" collapsed="false"/>
    <row r="392" s="101" customFormat="true" ht="13.5" hidden="false" customHeight="false" outlineLevel="0" collapsed="false"/>
    <row r="393" s="101" customFormat="true" ht="13.5" hidden="false" customHeight="false" outlineLevel="0" collapsed="false"/>
    <row r="394" s="101" customFormat="true" ht="13.5" hidden="false" customHeight="false" outlineLevel="0" collapsed="false"/>
    <row r="395" s="101" customFormat="true" ht="13.5" hidden="false" customHeight="false" outlineLevel="0" collapsed="false"/>
    <row r="396" s="101" customFormat="true" ht="13.5" hidden="false" customHeight="false" outlineLevel="0" collapsed="false"/>
    <row r="397" s="101" customFormat="true" ht="13.5" hidden="false" customHeight="false" outlineLevel="0" collapsed="false"/>
    <row r="398" s="101" customFormat="true" ht="13.5" hidden="false" customHeight="false" outlineLevel="0" collapsed="false"/>
    <row r="399" s="101" customFormat="true" ht="13.5" hidden="false" customHeight="false" outlineLevel="0" collapsed="false"/>
    <row r="400" s="101" customFormat="true" ht="13.5" hidden="false" customHeight="false" outlineLevel="0" collapsed="false"/>
    <row r="401" s="101" customFormat="true" ht="13.5" hidden="false" customHeight="false" outlineLevel="0" collapsed="false"/>
    <row r="402" s="101" customFormat="true" ht="13.5" hidden="false" customHeight="false" outlineLevel="0" collapsed="false"/>
    <row r="403" s="101" customFormat="true" ht="13.5" hidden="false" customHeight="false" outlineLevel="0" collapsed="false"/>
    <row r="404" s="101" customFormat="true" ht="13.5" hidden="false" customHeight="false" outlineLevel="0" collapsed="false"/>
    <row r="405" s="101" customFormat="true" ht="13.5" hidden="false" customHeight="false" outlineLevel="0" collapsed="false"/>
    <row r="406" s="101" customFormat="true" ht="13.5" hidden="false" customHeight="false" outlineLevel="0" collapsed="false"/>
    <row r="407" s="101" customFormat="true" ht="13.5" hidden="false" customHeight="false" outlineLevel="0" collapsed="false"/>
    <row r="408" s="101" customFormat="true" ht="13.5" hidden="false" customHeight="false" outlineLevel="0" collapsed="false"/>
    <row r="409" s="101" customFormat="true" ht="13.5" hidden="false" customHeight="false" outlineLevel="0" collapsed="false"/>
    <row r="410" s="101" customFormat="true" ht="13.5" hidden="false" customHeight="false" outlineLevel="0" collapsed="false"/>
    <row r="411" s="101" customFormat="true" ht="13.5" hidden="false" customHeight="false" outlineLevel="0" collapsed="false"/>
    <row r="412" s="101" customFormat="true" ht="13.5" hidden="false" customHeight="false" outlineLevel="0" collapsed="false"/>
    <row r="413" s="101" customFormat="true" ht="13.5" hidden="false" customHeight="false" outlineLevel="0" collapsed="false"/>
    <row r="414" s="101" customFormat="true" ht="13.5" hidden="false" customHeight="false" outlineLevel="0" collapsed="false"/>
    <row r="415" s="101" customFormat="true" ht="13.5" hidden="false" customHeight="false" outlineLevel="0" collapsed="false"/>
    <row r="416" s="101" customFormat="true" ht="13.5" hidden="false" customHeight="false" outlineLevel="0" collapsed="false"/>
    <row r="417" s="101" customFormat="true" ht="13.5" hidden="false" customHeight="false" outlineLevel="0" collapsed="false"/>
    <row r="418" s="101" customFormat="true" ht="13.5" hidden="false" customHeight="false" outlineLevel="0" collapsed="false"/>
    <row r="419" s="101" customFormat="true" ht="13.5" hidden="false" customHeight="false" outlineLevel="0" collapsed="false"/>
    <row r="420" s="101" customFormat="true" ht="13.5" hidden="false" customHeight="false" outlineLevel="0" collapsed="false"/>
    <row r="421" s="101" customFormat="true" ht="13.5" hidden="false" customHeight="false" outlineLevel="0" collapsed="false"/>
    <row r="422" s="101" customFormat="true" ht="13.5" hidden="false" customHeight="false" outlineLevel="0" collapsed="false"/>
    <row r="423" s="101" customFormat="true" ht="13.5" hidden="false" customHeight="false" outlineLevel="0" collapsed="false"/>
    <row r="424" s="101" customFormat="true" ht="13.5" hidden="false" customHeight="false" outlineLevel="0" collapsed="false"/>
    <row r="425" s="101" customFormat="true" ht="13.5" hidden="false" customHeight="false" outlineLevel="0" collapsed="false"/>
    <row r="426" s="101" customFormat="true" ht="13.5" hidden="false" customHeight="false" outlineLevel="0" collapsed="false"/>
    <row r="427" s="101" customFormat="true" ht="13.5" hidden="false" customHeight="false" outlineLevel="0" collapsed="false"/>
    <row r="428" s="101" customFormat="true" ht="13.5" hidden="false" customHeight="false" outlineLevel="0" collapsed="false"/>
    <row r="429" s="101" customFormat="true" ht="13.5" hidden="false" customHeight="false" outlineLevel="0" collapsed="false"/>
    <row r="430" s="101" customFormat="true" ht="13.5" hidden="false" customHeight="false" outlineLevel="0" collapsed="false"/>
    <row r="431" s="101" customFormat="true" ht="13.5" hidden="false" customHeight="false" outlineLevel="0" collapsed="false"/>
    <row r="432" s="101" customFormat="true" ht="13.5" hidden="false" customHeight="false" outlineLevel="0" collapsed="false"/>
    <row r="433" s="101" customFormat="true" ht="13.5" hidden="false" customHeight="false" outlineLevel="0" collapsed="false"/>
    <row r="434" s="101" customFormat="true" ht="13.5" hidden="false" customHeight="false" outlineLevel="0" collapsed="false"/>
    <row r="435" s="101" customFormat="true" ht="13.5" hidden="false" customHeight="false" outlineLevel="0" collapsed="false"/>
    <row r="436" s="101" customFormat="true" ht="13.5" hidden="false" customHeight="false" outlineLevel="0" collapsed="false"/>
    <row r="437" s="101" customFormat="true" ht="13.5" hidden="false" customHeight="false" outlineLevel="0" collapsed="false"/>
    <row r="438" s="101" customFormat="true" ht="13.5" hidden="false" customHeight="false" outlineLevel="0" collapsed="false"/>
    <row r="439" s="101" customFormat="true" ht="13.5" hidden="false" customHeight="false" outlineLevel="0" collapsed="false"/>
    <row r="440" s="101" customFormat="true" ht="13.5" hidden="false" customHeight="false" outlineLevel="0" collapsed="false"/>
    <row r="441" s="101" customFormat="true" ht="13.5" hidden="false" customHeight="false" outlineLevel="0" collapsed="false"/>
    <row r="442" s="101" customFormat="true" ht="13.5" hidden="false" customHeight="false" outlineLevel="0" collapsed="false"/>
    <row r="443" s="101" customFormat="true" ht="13.5" hidden="false" customHeight="false" outlineLevel="0" collapsed="false"/>
    <row r="444" s="101" customFormat="true" ht="13.5" hidden="false" customHeight="false" outlineLevel="0" collapsed="false"/>
    <row r="445" s="101" customFormat="true" ht="13.5" hidden="false" customHeight="false" outlineLevel="0" collapsed="false"/>
    <row r="446" s="101" customFormat="true" ht="13.5" hidden="false" customHeight="false" outlineLevel="0" collapsed="false"/>
    <row r="447" s="101" customFormat="true" ht="13.5" hidden="false" customHeight="false" outlineLevel="0" collapsed="false"/>
    <row r="448" s="101" customFormat="true" ht="13.5" hidden="false" customHeight="false" outlineLevel="0" collapsed="false"/>
    <row r="449" s="101" customFormat="true" ht="13.5" hidden="false" customHeight="false" outlineLevel="0" collapsed="false"/>
    <row r="450" s="101" customFormat="true" ht="13.5" hidden="false" customHeight="false" outlineLevel="0" collapsed="false"/>
    <row r="451" s="101" customFormat="true" ht="13.5" hidden="false" customHeight="false" outlineLevel="0" collapsed="false"/>
    <row r="452" s="101" customFormat="true" ht="13.5" hidden="false" customHeight="false" outlineLevel="0" collapsed="false"/>
    <row r="453" s="101" customFormat="true" ht="13.5" hidden="false" customHeight="false" outlineLevel="0" collapsed="false"/>
    <row r="454" s="101" customFormat="true" ht="13.5" hidden="false" customHeight="false" outlineLevel="0" collapsed="false"/>
    <row r="455" s="101" customFormat="true" ht="13.5" hidden="false" customHeight="false" outlineLevel="0" collapsed="false"/>
    <row r="456" s="101" customFormat="true" ht="13.5" hidden="false" customHeight="false" outlineLevel="0" collapsed="false"/>
    <row r="457" s="101" customFormat="true" ht="13.5" hidden="false" customHeight="false" outlineLevel="0" collapsed="false"/>
    <row r="458" s="101" customFormat="true" ht="13.5" hidden="false" customHeight="false" outlineLevel="0" collapsed="false"/>
    <row r="459" s="101" customFormat="true" ht="13.5" hidden="false" customHeight="false" outlineLevel="0" collapsed="false"/>
    <row r="460" s="101" customFormat="true" ht="13.5" hidden="false" customHeight="false" outlineLevel="0" collapsed="false"/>
    <row r="461" s="101" customFormat="true" ht="13.5" hidden="false" customHeight="false" outlineLevel="0" collapsed="false"/>
    <row r="462" s="101" customFormat="true" ht="13.5" hidden="false" customHeight="false" outlineLevel="0" collapsed="false"/>
    <row r="463" s="101" customFormat="true" ht="13.5" hidden="false" customHeight="false" outlineLevel="0" collapsed="false"/>
    <row r="464" s="101" customFormat="true" ht="13.5" hidden="false" customHeight="false" outlineLevel="0" collapsed="false"/>
    <row r="465" s="101" customFormat="true" ht="13.5" hidden="false" customHeight="false" outlineLevel="0" collapsed="false"/>
    <row r="466" s="101" customFormat="true" ht="13.5" hidden="false" customHeight="false" outlineLevel="0" collapsed="false"/>
    <row r="467" s="101" customFormat="true" ht="13.5" hidden="false" customHeight="false" outlineLevel="0" collapsed="false"/>
    <row r="468" s="101" customFormat="true" ht="13.5" hidden="false" customHeight="false" outlineLevel="0" collapsed="false"/>
    <row r="469" s="101" customFormat="true" ht="13.5" hidden="false" customHeight="false" outlineLevel="0" collapsed="false"/>
    <row r="470" s="101" customFormat="true" ht="13.5" hidden="false" customHeight="false" outlineLevel="0" collapsed="false"/>
    <row r="471" s="101" customFormat="true" ht="13.5" hidden="false" customHeight="false" outlineLevel="0" collapsed="false"/>
    <row r="472" s="101" customFormat="true" ht="13.5" hidden="false" customHeight="false" outlineLevel="0" collapsed="false"/>
    <row r="473" s="101" customFormat="true" ht="13.5" hidden="false" customHeight="false" outlineLevel="0" collapsed="false"/>
    <row r="474" s="101" customFormat="true" ht="13.5" hidden="false" customHeight="false" outlineLevel="0" collapsed="false"/>
    <row r="475" s="101" customFormat="true" ht="13.5" hidden="false" customHeight="false" outlineLevel="0" collapsed="false"/>
    <row r="476" s="101" customFormat="true" ht="13.5" hidden="false" customHeight="false" outlineLevel="0" collapsed="false"/>
    <row r="477" s="101" customFormat="true" ht="13.5" hidden="false" customHeight="false" outlineLevel="0" collapsed="false"/>
    <row r="478" s="101" customFormat="true" ht="13.5" hidden="false" customHeight="false" outlineLevel="0" collapsed="false"/>
    <row r="479" s="101" customFormat="true" ht="13.5" hidden="false" customHeight="false" outlineLevel="0" collapsed="false"/>
    <row r="480" s="101" customFormat="true" ht="13.5" hidden="false" customHeight="false" outlineLevel="0" collapsed="false"/>
    <row r="481" s="101" customFormat="true" ht="13.5" hidden="false" customHeight="false" outlineLevel="0" collapsed="false"/>
    <row r="482" s="101" customFormat="true" ht="13.5" hidden="false" customHeight="false" outlineLevel="0" collapsed="false"/>
    <row r="483" s="101" customFormat="true" ht="13.5" hidden="false" customHeight="false" outlineLevel="0" collapsed="false"/>
    <row r="484" s="101" customFormat="true" ht="13.5" hidden="false" customHeight="false" outlineLevel="0" collapsed="false"/>
    <row r="485" s="101" customFormat="true" ht="13.5" hidden="false" customHeight="false" outlineLevel="0" collapsed="false"/>
    <row r="486" s="101" customFormat="true" ht="13.5" hidden="false" customHeight="false" outlineLevel="0" collapsed="false"/>
    <row r="487" s="101" customFormat="true" ht="13.5" hidden="false" customHeight="false" outlineLevel="0" collapsed="false"/>
    <row r="488" s="101" customFormat="true" ht="13.5" hidden="false" customHeight="false" outlineLevel="0" collapsed="false"/>
    <row r="489" s="101" customFormat="true" ht="13.5" hidden="false" customHeight="false" outlineLevel="0" collapsed="false"/>
    <row r="490" s="101" customFormat="true" ht="13.5" hidden="false" customHeight="false" outlineLevel="0" collapsed="false"/>
    <row r="491" s="101" customFormat="true" ht="13.5" hidden="false" customHeight="false" outlineLevel="0" collapsed="false"/>
    <row r="492" s="101" customFormat="true" ht="13.5" hidden="false" customHeight="false" outlineLevel="0" collapsed="false"/>
    <row r="493" s="101" customFormat="true" ht="13.5" hidden="false" customHeight="false" outlineLevel="0" collapsed="false"/>
    <row r="494" s="101" customFormat="true" ht="13.5" hidden="false" customHeight="false" outlineLevel="0" collapsed="false"/>
    <row r="495" s="101" customFormat="true" ht="13.5" hidden="false" customHeight="false" outlineLevel="0" collapsed="false"/>
    <row r="496" s="101" customFormat="true" ht="13.5" hidden="false" customHeight="false" outlineLevel="0" collapsed="false"/>
    <row r="497" s="101" customFormat="true" ht="13.5" hidden="false" customHeight="false" outlineLevel="0" collapsed="false"/>
    <row r="498" s="101" customFormat="true" ht="13.5" hidden="false" customHeight="false" outlineLevel="0" collapsed="false"/>
    <row r="499" s="101" customFormat="true" ht="13.5" hidden="false" customHeight="false" outlineLevel="0" collapsed="false"/>
    <row r="500" s="101" customFormat="true" ht="13.5" hidden="false" customHeight="false" outlineLevel="0" collapsed="false"/>
    <row r="501" s="101" customFormat="true" ht="13.5" hidden="false" customHeight="false" outlineLevel="0" collapsed="false"/>
    <row r="502" s="101" customFormat="true" ht="13.5" hidden="false" customHeight="false" outlineLevel="0" collapsed="false"/>
    <row r="503" s="101" customFormat="true" ht="13.5" hidden="false" customHeight="false" outlineLevel="0" collapsed="false"/>
    <row r="504" s="101" customFormat="true" ht="13.5" hidden="false" customHeight="false" outlineLevel="0" collapsed="false"/>
    <row r="505" s="101" customFormat="true" ht="13.5" hidden="false" customHeight="false" outlineLevel="0" collapsed="false"/>
    <row r="506" s="101" customFormat="true" ht="13.5" hidden="false" customHeight="false" outlineLevel="0" collapsed="false"/>
    <row r="507" s="101" customFormat="true" ht="13.5" hidden="false" customHeight="false" outlineLevel="0" collapsed="false"/>
    <row r="508" s="101" customFormat="true" ht="13.5" hidden="false" customHeight="false" outlineLevel="0" collapsed="false"/>
    <row r="509" s="101" customFormat="true" ht="13.5" hidden="false" customHeight="false" outlineLevel="0" collapsed="false"/>
    <row r="510" s="101" customFormat="true" ht="13.5" hidden="false" customHeight="false" outlineLevel="0" collapsed="false"/>
    <row r="511" s="101" customFormat="true" ht="13.5" hidden="false" customHeight="false" outlineLevel="0" collapsed="false"/>
    <row r="512" s="101" customFormat="true" ht="13.5" hidden="false" customHeight="false" outlineLevel="0" collapsed="false"/>
    <row r="513" s="101" customFormat="true" ht="13.5" hidden="false" customHeight="false" outlineLevel="0" collapsed="false"/>
    <row r="514" s="101" customFormat="true" ht="13.5" hidden="false" customHeight="false" outlineLevel="0" collapsed="false"/>
    <row r="515" s="101" customFormat="true" ht="13.5" hidden="false" customHeight="false" outlineLevel="0" collapsed="false"/>
    <row r="516" s="101" customFormat="true" ht="13.5" hidden="false" customHeight="false" outlineLevel="0" collapsed="false"/>
    <row r="517" s="101" customFormat="true" ht="13.5" hidden="false" customHeight="false" outlineLevel="0" collapsed="false"/>
    <row r="518" s="101" customFormat="true" ht="13.5" hidden="false" customHeight="false" outlineLevel="0" collapsed="false"/>
    <row r="519" s="101" customFormat="true" ht="13.5" hidden="false" customHeight="false" outlineLevel="0" collapsed="false"/>
    <row r="520" s="101" customFormat="true" ht="13.5" hidden="false" customHeight="false" outlineLevel="0" collapsed="false"/>
    <row r="521" s="101" customFormat="true" ht="13.5" hidden="false" customHeight="false" outlineLevel="0" collapsed="false"/>
    <row r="522" s="101" customFormat="true" ht="13.5" hidden="false" customHeight="false" outlineLevel="0" collapsed="false"/>
    <row r="523" s="101" customFormat="true" ht="13.5" hidden="false" customHeight="false" outlineLevel="0" collapsed="false"/>
    <row r="524" s="101" customFormat="true" ht="13.5" hidden="false" customHeight="false" outlineLevel="0" collapsed="false"/>
    <row r="525" s="101" customFormat="true" ht="13.5" hidden="false" customHeight="false" outlineLevel="0" collapsed="false"/>
    <row r="526" s="101" customFormat="true" ht="13.5" hidden="false" customHeight="false" outlineLevel="0" collapsed="false"/>
    <row r="527" s="101" customFormat="true" ht="13.5" hidden="false" customHeight="false" outlineLevel="0" collapsed="false"/>
    <row r="528" s="101" customFormat="true" ht="13.5" hidden="false" customHeight="false" outlineLevel="0" collapsed="false"/>
    <row r="529" s="101" customFormat="true" ht="13.5" hidden="false" customHeight="false" outlineLevel="0" collapsed="false"/>
    <row r="530" s="101" customFormat="true" ht="13.5" hidden="false" customHeight="false" outlineLevel="0" collapsed="false"/>
    <row r="531" s="101" customFormat="true" ht="13.5" hidden="false" customHeight="false" outlineLevel="0" collapsed="false"/>
    <row r="532" s="101" customFormat="true" ht="13.5" hidden="false" customHeight="false" outlineLevel="0" collapsed="false"/>
    <row r="533" s="101" customFormat="true" ht="13.5" hidden="false" customHeight="false" outlineLevel="0" collapsed="false"/>
    <row r="534" s="101" customFormat="true" ht="13.5" hidden="false" customHeight="false" outlineLevel="0" collapsed="false"/>
    <row r="535" s="101" customFormat="true" ht="13.5" hidden="false" customHeight="false" outlineLevel="0" collapsed="false"/>
    <row r="536" s="101" customFormat="true" ht="13.5" hidden="false" customHeight="false" outlineLevel="0" collapsed="false"/>
    <row r="537" s="101" customFormat="true" ht="13.5" hidden="false" customHeight="false" outlineLevel="0" collapsed="false"/>
    <row r="538" s="101" customFormat="true" ht="13.5" hidden="false" customHeight="false" outlineLevel="0" collapsed="false"/>
    <row r="539" s="101" customFormat="true" ht="13.5" hidden="false" customHeight="false" outlineLevel="0" collapsed="false"/>
    <row r="540" s="101" customFormat="true" ht="13.5" hidden="false" customHeight="false" outlineLevel="0" collapsed="false"/>
    <row r="541" s="101" customFormat="true" ht="13.5" hidden="false" customHeight="false" outlineLevel="0" collapsed="false"/>
    <row r="542" s="101" customFormat="true" ht="13.5" hidden="false" customHeight="false" outlineLevel="0" collapsed="false"/>
    <row r="543" s="101" customFormat="true" ht="13.5" hidden="false" customHeight="false" outlineLevel="0" collapsed="false"/>
    <row r="544" s="101" customFormat="true" ht="13.5" hidden="false" customHeight="false" outlineLevel="0" collapsed="false"/>
    <row r="545" s="101" customFormat="true" ht="13.5" hidden="false" customHeight="false" outlineLevel="0" collapsed="false"/>
    <row r="546" s="101" customFormat="true" ht="13.5" hidden="false" customHeight="false" outlineLevel="0" collapsed="false"/>
    <row r="547" s="101" customFormat="true" ht="13.5" hidden="false" customHeight="false" outlineLevel="0" collapsed="false"/>
    <row r="548" s="101" customFormat="true" ht="13.5" hidden="false" customHeight="false" outlineLevel="0" collapsed="false"/>
    <row r="549" s="101" customFormat="true" ht="13.5" hidden="false" customHeight="false" outlineLevel="0" collapsed="false"/>
    <row r="550" s="101" customFormat="true" ht="13.5" hidden="false" customHeight="false" outlineLevel="0" collapsed="false"/>
    <row r="551" s="101" customFormat="true" ht="13.5" hidden="false" customHeight="false" outlineLevel="0" collapsed="false"/>
    <row r="552" s="101" customFormat="true" ht="13.5" hidden="false" customHeight="false" outlineLevel="0" collapsed="false"/>
    <row r="553" s="101" customFormat="true" ht="13.5" hidden="false" customHeight="false" outlineLevel="0" collapsed="false"/>
    <row r="554" s="101" customFormat="true" ht="13.5" hidden="false" customHeight="false" outlineLevel="0" collapsed="false"/>
    <row r="555" s="101" customFormat="true" ht="13.5" hidden="false" customHeight="false" outlineLevel="0" collapsed="false"/>
    <row r="556" s="101" customFormat="true" ht="13.5" hidden="false" customHeight="false" outlineLevel="0" collapsed="false"/>
    <row r="557" s="101" customFormat="true" ht="13.5" hidden="false" customHeight="false" outlineLevel="0" collapsed="false"/>
    <row r="558" s="101" customFormat="true" ht="13.5" hidden="false" customHeight="false" outlineLevel="0" collapsed="false"/>
    <row r="559" s="101" customFormat="true" ht="13.5" hidden="false" customHeight="false" outlineLevel="0" collapsed="false"/>
    <row r="560" s="101" customFormat="true" ht="13.5" hidden="false" customHeight="false" outlineLevel="0" collapsed="false"/>
    <row r="561" s="101" customFormat="true" ht="13.5" hidden="false" customHeight="false" outlineLevel="0" collapsed="false"/>
    <row r="562" s="101" customFormat="true" ht="13.5" hidden="false" customHeight="false" outlineLevel="0" collapsed="false"/>
    <row r="563" s="101" customFormat="true" ht="13.5" hidden="false" customHeight="false" outlineLevel="0" collapsed="false"/>
    <row r="564" s="101" customFormat="true" ht="13.5" hidden="false" customHeight="false" outlineLevel="0" collapsed="false"/>
    <row r="565" s="101" customFormat="true" ht="13.5" hidden="false" customHeight="false" outlineLevel="0" collapsed="false"/>
    <row r="566" s="101" customFormat="true" ht="13.5" hidden="false" customHeight="false" outlineLevel="0" collapsed="false"/>
    <row r="567" s="101" customFormat="true" ht="13.5" hidden="false" customHeight="false" outlineLevel="0" collapsed="false"/>
    <row r="568" s="101" customFormat="true" ht="13.5" hidden="false" customHeight="false" outlineLevel="0" collapsed="false"/>
    <row r="569" s="101" customFormat="true" ht="13.5" hidden="false" customHeight="false" outlineLevel="0" collapsed="false"/>
    <row r="570" s="101" customFormat="true" ht="13.5" hidden="false" customHeight="false" outlineLevel="0" collapsed="false"/>
    <row r="571" s="101" customFormat="true" ht="13.5" hidden="false" customHeight="false" outlineLevel="0" collapsed="false"/>
    <row r="572" s="101" customFormat="true" ht="13.5" hidden="false" customHeight="false" outlineLevel="0" collapsed="false"/>
    <row r="573" s="101" customFormat="true" ht="13.5" hidden="false" customHeight="false" outlineLevel="0" collapsed="false"/>
    <row r="574" s="101" customFormat="true" ht="13.5" hidden="false" customHeight="false" outlineLevel="0" collapsed="false"/>
    <row r="575" s="101" customFormat="true" ht="13.5" hidden="false" customHeight="false" outlineLevel="0" collapsed="false"/>
    <row r="576" s="101" customFormat="true" ht="13.5" hidden="false" customHeight="false" outlineLevel="0" collapsed="false"/>
    <row r="577" s="101" customFormat="true" ht="13.5" hidden="false" customHeight="false" outlineLevel="0" collapsed="false"/>
    <row r="578" s="101" customFormat="true" ht="13.5" hidden="false" customHeight="false" outlineLevel="0" collapsed="false"/>
    <row r="579" s="101" customFormat="true" ht="13.5" hidden="false" customHeight="false" outlineLevel="0" collapsed="false"/>
    <row r="580" s="101" customFormat="true" ht="13.5" hidden="false" customHeight="false" outlineLevel="0" collapsed="false"/>
    <row r="581" s="101" customFormat="true" ht="13.5" hidden="false" customHeight="false" outlineLevel="0" collapsed="false"/>
    <row r="582" s="101" customFormat="true" ht="13.5" hidden="false" customHeight="false" outlineLevel="0" collapsed="false"/>
    <row r="583" s="101" customFormat="true" ht="13.5" hidden="false" customHeight="false" outlineLevel="0" collapsed="false"/>
    <row r="584" s="101" customFormat="true" ht="13.5" hidden="false" customHeight="false" outlineLevel="0" collapsed="false"/>
    <row r="585" s="101" customFormat="true" ht="13.5" hidden="false" customHeight="false" outlineLevel="0" collapsed="false"/>
    <row r="586" s="101" customFormat="true" ht="13.5" hidden="false" customHeight="false" outlineLevel="0" collapsed="false"/>
    <row r="587" s="101" customFormat="true" ht="13.5" hidden="false" customHeight="false" outlineLevel="0" collapsed="false"/>
    <row r="588" s="101" customFormat="true" ht="13.5" hidden="false" customHeight="false" outlineLevel="0" collapsed="false"/>
    <row r="589" s="101" customFormat="true" ht="13.5" hidden="false" customHeight="false" outlineLevel="0" collapsed="false"/>
    <row r="590" s="101" customFormat="true" ht="13.5" hidden="false" customHeight="false" outlineLevel="0" collapsed="false"/>
    <row r="591" s="101" customFormat="true" ht="13.5" hidden="false" customHeight="false" outlineLevel="0" collapsed="false"/>
    <row r="592" s="101" customFormat="true" ht="13.5" hidden="false" customHeight="false" outlineLevel="0" collapsed="false"/>
    <row r="593" s="101" customFormat="true" ht="13.5" hidden="false" customHeight="false" outlineLevel="0" collapsed="false"/>
    <row r="594" s="101" customFormat="true" ht="13.5" hidden="false" customHeight="false" outlineLevel="0" collapsed="false"/>
    <row r="595" s="101" customFormat="true" ht="13.5" hidden="false" customHeight="false" outlineLevel="0" collapsed="false"/>
    <row r="596" s="101" customFormat="true" ht="13.5" hidden="false" customHeight="false" outlineLevel="0" collapsed="false"/>
    <row r="597" s="101" customFormat="true" ht="13.5" hidden="false" customHeight="false" outlineLevel="0" collapsed="false"/>
    <row r="598" s="101" customFormat="true" ht="13.5" hidden="false" customHeight="false" outlineLevel="0" collapsed="false"/>
    <row r="599" s="101" customFormat="true" ht="13.5" hidden="false" customHeight="false" outlineLevel="0" collapsed="false"/>
    <row r="600" s="101" customFormat="true" ht="13.5" hidden="false" customHeight="false" outlineLevel="0" collapsed="false"/>
    <row r="601" s="101" customFormat="true" ht="13.5" hidden="false" customHeight="false" outlineLevel="0" collapsed="false"/>
    <row r="602" s="101" customFormat="true" ht="13.5" hidden="false" customHeight="false" outlineLevel="0" collapsed="false"/>
    <row r="603" s="101" customFormat="true" ht="13.5" hidden="false" customHeight="false" outlineLevel="0" collapsed="false"/>
    <row r="604" s="101" customFormat="true" ht="13.5" hidden="false" customHeight="false" outlineLevel="0" collapsed="false"/>
    <row r="605" s="101" customFormat="true" ht="13.5" hidden="false" customHeight="false" outlineLevel="0" collapsed="false"/>
    <row r="606" s="101" customFormat="true" ht="13.5" hidden="false" customHeight="false" outlineLevel="0" collapsed="false"/>
    <row r="607" s="101" customFormat="true" ht="13.5" hidden="false" customHeight="false" outlineLevel="0" collapsed="false"/>
    <row r="608" s="101" customFormat="true" ht="13.5" hidden="false" customHeight="false" outlineLevel="0" collapsed="false"/>
    <row r="609" s="101" customFormat="true" ht="13.5" hidden="false" customHeight="false" outlineLevel="0" collapsed="false"/>
    <row r="610" s="101" customFormat="true" ht="13.5" hidden="false" customHeight="false" outlineLevel="0" collapsed="false"/>
    <row r="611" s="101" customFormat="true" ht="13.5" hidden="false" customHeight="false" outlineLevel="0" collapsed="false"/>
    <row r="612" s="101" customFormat="true" ht="13.5" hidden="false" customHeight="false" outlineLevel="0" collapsed="false"/>
    <row r="613" s="101" customFormat="true" ht="13.5" hidden="false" customHeight="false" outlineLevel="0" collapsed="false"/>
    <row r="614" s="101" customFormat="true" ht="13.5" hidden="false" customHeight="false" outlineLevel="0" collapsed="false"/>
    <row r="615" s="101" customFormat="true" ht="13.5" hidden="false" customHeight="false" outlineLevel="0" collapsed="false"/>
    <row r="616" s="101" customFormat="true" ht="13.5" hidden="false" customHeight="false" outlineLevel="0" collapsed="false"/>
    <row r="617" s="101" customFormat="true" ht="13.5" hidden="false" customHeight="false" outlineLevel="0" collapsed="false"/>
    <row r="618" s="101" customFormat="true" ht="13.5" hidden="false" customHeight="false" outlineLevel="0" collapsed="false"/>
    <row r="619" s="101" customFormat="true" ht="13.5" hidden="false" customHeight="false" outlineLevel="0" collapsed="false"/>
    <row r="620" s="101" customFormat="true" ht="13.5" hidden="false" customHeight="false" outlineLevel="0" collapsed="false"/>
    <row r="621" s="101" customFormat="true" ht="13.5" hidden="false" customHeight="false" outlineLevel="0" collapsed="false"/>
    <row r="622" s="101" customFormat="true" ht="13.5" hidden="false" customHeight="false" outlineLevel="0" collapsed="false"/>
    <row r="623" s="101" customFormat="true" ht="13.5" hidden="false" customHeight="false" outlineLevel="0" collapsed="false"/>
    <row r="624" s="101" customFormat="true" ht="13.5" hidden="false" customHeight="false" outlineLevel="0" collapsed="false"/>
    <row r="625" s="101" customFormat="true" ht="13.5" hidden="false" customHeight="false" outlineLevel="0" collapsed="false"/>
    <row r="626" s="101" customFormat="true" ht="13.5" hidden="false" customHeight="false" outlineLevel="0" collapsed="false"/>
    <row r="627" s="101" customFormat="true" ht="13.5" hidden="false" customHeight="false" outlineLevel="0" collapsed="false"/>
    <row r="628" s="101" customFormat="true" ht="13.5" hidden="false" customHeight="false" outlineLevel="0" collapsed="false"/>
    <row r="629" s="101" customFormat="true" ht="13.5" hidden="false" customHeight="false" outlineLevel="0" collapsed="false"/>
    <row r="630" s="101" customFormat="true" ht="13.5" hidden="false" customHeight="false" outlineLevel="0" collapsed="false"/>
    <row r="631" s="101" customFormat="true" ht="13.5" hidden="false" customHeight="false" outlineLevel="0" collapsed="false"/>
    <row r="632" s="101" customFormat="true" ht="13.5" hidden="false" customHeight="false" outlineLevel="0" collapsed="false"/>
    <row r="633" s="101" customFormat="true" ht="13.5" hidden="false" customHeight="false" outlineLevel="0" collapsed="false"/>
    <row r="634" s="101" customFormat="true" ht="13.5" hidden="false" customHeight="false" outlineLevel="0" collapsed="false"/>
    <row r="635" s="101" customFormat="true" ht="13.5" hidden="false" customHeight="false" outlineLevel="0" collapsed="false"/>
    <row r="636" s="101" customFormat="true" ht="13.5" hidden="false" customHeight="false" outlineLevel="0" collapsed="false"/>
    <row r="637" s="101" customFormat="true" ht="13.5" hidden="false" customHeight="false" outlineLevel="0" collapsed="false"/>
    <row r="638" s="101" customFormat="true" ht="13.5" hidden="false" customHeight="false" outlineLevel="0" collapsed="false"/>
    <row r="639" s="101" customFormat="true" ht="13.5" hidden="false" customHeight="false" outlineLevel="0" collapsed="false"/>
    <row r="640" s="101" customFormat="true" ht="13.5" hidden="false" customHeight="false" outlineLevel="0" collapsed="false"/>
    <row r="641" s="101" customFormat="true" ht="13.5" hidden="false" customHeight="false" outlineLevel="0" collapsed="false"/>
    <row r="642" s="101" customFormat="true" ht="13.5" hidden="false" customHeight="false" outlineLevel="0" collapsed="false"/>
    <row r="643" s="101" customFormat="true" ht="13.5" hidden="false" customHeight="false" outlineLevel="0" collapsed="false"/>
    <row r="644" s="101" customFormat="true" ht="13.5" hidden="false" customHeight="false" outlineLevel="0" collapsed="false"/>
    <row r="645" s="101" customFormat="true" ht="13.5" hidden="false" customHeight="false" outlineLevel="0" collapsed="false"/>
    <row r="646" s="101" customFormat="true" ht="13.5" hidden="false" customHeight="false" outlineLevel="0" collapsed="false"/>
    <row r="647" s="101" customFormat="true" ht="13.5" hidden="false" customHeight="false" outlineLevel="0" collapsed="false"/>
    <row r="648" s="101" customFormat="true" ht="13.5" hidden="false" customHeight="false" outlineLevel="0" collapsed="false"/>
    <row r="649" s="101" customFormat="true" ht="13.5" hidden="false" customHeight="false" outlineLevel="0" collapsed="false"/>
    <row r="650" s="101" customFormat="true" ht="13.5" hidden="false" customHeight="false" outlineLevel="0" collapsed="false"/>
    <row r="651" s="101" customFormat="true" ht="13.5" hidden="false" customHeight="false" outlineLevel="0" collapsed="false"/>
    <row r="652" s="101" customFormat="true" ht="13.5" hidden="false" customHeight="false" outlineLevel="0" collapsed="false"/>
    <row r="653" s="101" customFormat="true" ht="13.5" hidden="false" customHeight="false" outlineLevel="0" collapsed="false"/>
    <row r="654" s="101" customFormat="true" ht="13.5" hidden="false" customHeight="false" outlineLevel="0" collapsed="false"/>
    <row r="655" s="101" customFormat="true" ht="13.5" hidden="false" customHeight="false" outlineLevel="0" collapsed="false"/>
    <row r="656" s="101" customFormat="true" ht="13.5" hidden="false" customHeight="false" outlineLevel="0" collapsed="false"/>
    <row r="657" s="101" customFormat="true" ht="13.5" hidden="false" customHeight="false" outlineLevel="0" collapsed="false"/>
    <row r="658" s="101" customFormat="true" ht="13.5" hidden="false" customHeight="false" outlineLevel="0" collapsed="false"/>
    <row r="659" s="101" customFormat="true" ht="13.5" hidden="false" customHeight="false" outlineLevel="0" collapsed="false"/>
    <row r="660" s="101" customFormat="true" ht="13.5" hidden="false" customHeight="false" outlineLevel="0" collapsed="false"/>
    <row r="661" s="101" customFormat="true" ht="13.5" hidden="false" customHeight="false" outlineLevel="0" collapsed="false"/>
    <row r="662" s="101" customFormat="true" ht="13.5" hidden="false" customHeight="false" outlineLevel="0" collapsed="false"/>
    <row r="663" s="101" customFormat="true" ht="13.5" hidden="false" customHeight="false" outlineLevel="0" collapsed="false"/>
    <row r="664" s="101" customFormat="true" ht="13.5" hidden="false" customHeight="false" outlineLevel="0" collapsed="false"/>
    <row r="665" s="101" customFormat="true" ht="13.5" hidden="false" customHeight="false" outlineLevel="0" collapsed="false"/>
    <row r="666" s="101" customFormat="true" ht="13.5" hidden="false" customHeight="false" outlineLevel="0" collapsed="false"/>
    <row r="667" s="101" customFormat="true" ht="13.5" hidden="false" customHeight="false" outlineLevel="0" collapsed="false"/>
    <row r="668" s="101" customFormat="true" ht="13.5" hidden="false" customHeight="false" outlineLevel="0" collapsed="false"/>
    <row r="669" s="101" customFormat="true" ht="13.5" hidden="false" customHeight="false" outlineLevel="0" collapsed="false"/>
    <row r="670" s="101" customFormat="true" ht="13.5" hidden="false" customHeight="false" outlineLevel="0" collapsed="false"/>
    <row r="671" s="101" customFormat="true" ht="13.5" hidden="false" customHeight="false" outlineLevel="0" collapsed="false"/>
    <row r="672" s="101" customFormat="true" ht="13.5" hidden="false" customHeight="false" outlineLevel="0" collapsed="false"/>
    <row r="673" s="101" customFormat="true" ht="13.5" hidden="false" customHeight="false" outlineLevel="0" collapsed="false"/>
    <row r="674" s="101" customFormat="true" ht="13.5" hidden="false" customHeight="false" outlineLevel="0" collapsed="false"/>
    <row r="675" s="101" customFormat="true" ht="13.5" hidden="false" customHeight="false" outlineLevel="0" collapsed="false"/>
    <row r="676" s="101" customFormat="true" ht="13.5" hidden="false" customHeight="false" outlineLevel="0" collapsed="false"/>
    <row r="677" s="101" customFormat="true" ht="13.5" hidden="false" customHeight="false" outlineLevel="0" collapsed="false"/>
    <row r="678" s="101" customFormat="true" ht="13.5" hidden="false" customHeight="false" outlineLevel="0" collapsed="false"/>
    <row r="679" s="101" customFormat="true" ht="13.5" hidden="false" customHeight="false" outlineLevel="0" collapsed="false"/>
    <row r="680" s="101" customFormat="true" ht="13.5" hidden="false" customHeight="false" outlineLevel="0" collapsed="false"/>
    <row r="681" s="101" customFormat="true" ht="13.5" hidden="false" customHeight="false" outlineLevel="0" collapsed="false"/>
    <row r="682" s="101" customFormat="true" ht="13.5" hidden="false" customHeight="false" outlineLevel="0" collapsed="false"/>
    <row r="683" s="101" customFormat="true" ht="13.5" hidden="false" customHeight="false" outlineLevel="0" collapsed="false"/>
    <row r="684" s="101" customFormat="true" ht="13.5" hidden="false" customHeight="false" outlineLevel="0" collapsed="false"/>
    <row r="685" s="101" customFormat="true" ht="13.5" hidden="false" customHeight="false" outlineLevel="0" collapsed="false"/>
    <row r="686" s="101" customFormat="true" ht="13.5" hidden="false" customHeight="false" outlineLevel="0" collapsed="false"/>
    <row r="687" s="101" customFormat="true" ht="13.5" hidden="false" customHeight="false" outlineLevel="0" collapsed="false"/>
    <row r="688" s="101" customFormat="true" ht="13.5" hidden="false" customHeight="false" outlineLevel="0" collapsed="false"/>
    <row r="689" s="101" customFormat="true" ht="13.5" hidden="false" customHeight="false" outlineLevel="0" collapsed="false"/>
    <row r="690" s="101" customFormat="true" ht="13.5" hidden="false" customHeight="false" outlineLevel="0" collapsed="false"/>
    <row r="691" s="101" customFormat="true" ht="13.5" hidden="false" customHeight="false" outlineLevel="0" collapsed="false"/>
    <row r="692" s="101" customFormat="true" ht="13.5" hidden="false" customHeight="false" outlineLevel="0" collapsed="false"/>
    <row r="693" s="101" customFormat="true" ht="13.5" hidden="false" customHeight="false" outlineLevel="0" collapsed="false"/>
    <row r="694" s="101" customFormat="true" ht="13.5" hidden="false" customHeight="false" outlineLevel="0" collapsed="false"/>
    <row r="695" s="101" customFormat="true" ht="13.5" hidden="false" customHeight="false" outlineLevel="0" collapsed="false"/>
    <row r="696" s="101" customFormat="true" ht="13.5" hidden="false" customHeight="false" outlineLevel="0" collapsed="false"/>
    <row r="697" s="101" customFormat="true" ht="13.5" hidden="false" customHeight="false" outlineLevel="0" collapsed="false"/>
    <row r="698" s="101" customFormat="true" ht="13.5" hidden="false" customHeight="false" outlineLevel="0" collapsed="false"/>
    <row r="699" s="101" customFormat="true" ht="13.5" hidden="false" customHeight="false" outlineLevel="0" collapsed="false"/>
    <row r="700" s="101" customFormat="true" ht="13.5" hidden="false" customHeight="false" outlineLevel="0" collapsed="false"/>
    <row r="701" s="101" customFormat="true" ht="13.5" hidden="false" customHeight="false" outlineLevel="0" collapsed="false"/>
    <row r="702" s="101" customFormat="true" ht="13.5" hidden="false" customHeight="false" outlineLevel="0" collapsed="false"/>
    <row r="703" s="101" customFormat="true" ht="13.5" hidden="false" customHeight="false" outlineLevel="0" collapsed="false"/>
    <row r="704" s="101" customFormat="true" ht="13.5" hidden="false" customHeight="false" outlineLevel="0" collapsed="false"/>
    <row r="705" s="101" customFormat="true" ht="13.5" hidden="false" customHeight="false" outlineLevel="0" collapsed="false"/>
    <row r="706" s="101" customFormat="true" ht="13.5" hidden="false" customHeight="false" outlineLevel="0" collapsed="false"/>
    <row r="707" s="101" customFormat="true" ht="13.5" hidden="false" customHeight="false" outlineLevel="0" collapsed="false"/>
    <row r="708" s="101" customFormat="true" ht="13.5" hidden="false" customHeight="false" outlineLevel="0" collapsed="false"/>
    <row r="709" s="101" customFormat="true" ht="13.5" hidden="false" customHeight="false" outlineLevel="0" collapsed="false"/>
    <row r="710" s="101" customFormat="true" ht="13.5" hidden="false" customHeight="false" outlineLevel="0" collapsed="false"/>
    <row r="711" s="101" customFormat="true" ht="13.5" hidden="false" customHeight="false" outlineLevel="0" collapsed="false"/>
    <row r="712" s="101" customFormat="true" ht="13.5" hidden="false" customHeight="false" outlineLevel="0" collapsed="false"/>
    <row r="713" s="101" customFormat="true" ht="13.5" hidden="false" customHeight="false" outlineLevel="0" collapsed="false"/>
    <row r="714" s="101" customFormat="true" ht="13.5" hidden="false" customHeight="false" outlineLevel="0" collapsed="false"/>
    <row r="715" s="101" customFormat="true" ht="13.5" hidden="false" customHeight="false" outlineLevel="0" collapsed="false"/>
    <row r="716" s="101" customFormat="true" ht="13.5" hidden="false" customHeight="false" outlineLevel="0" collapsed="false"/>
    <row r="717" s="101" customFormat="true" ht="13.5" hidden="false" customHeight="false" outlineLevel="0" collapsed="false"/>
    <row r="718" s="101" customFormat="true" ht="13.5" hidden="false" customHeight="false" outlineLevel="0" collapsed="false"/>
    <row r="719" s="101" customFormat="true" ht="13.5" hidden="false" customHeight="false" outlineLevel="0" collapsed="false"/>
    <row r="720" s="101" customFormat="true" ht="13.5" hidden="false" customHeight="false" outlineLevel="0" collapsed="false"/>
    <row r="721" s="101" customFormat="true" ht="13.5" hidden="false" customHeight="false" outlineLevel="0" collapsed="false"/>
    <row r="722" s="101" customFormat="true" ht="13.5" hidden="false" customHeight="false" outlineLevel="0" collapsed="false"/>
    <row r="723" s="101" customFormat="true" ht="13.5" hidden="false" customHeight="false" outlineLevel="0" collapsed="false"/>
    <row r="724" s="101" customFormat="true" ht="13.5" hidden="false" customHeight="false" outlineLevel="0" collapsed="false"/>
    <row r="725" s="101" customFormat="true" ht="13.5" hidden="false" customHeight="false" outlineLevel="0" collapsed="false"/>
    <row r="726" s="101" customFormat="true" ht="13.5" hidden="false" customHeight="false" outlineLevel="0" collapsed="false"/>
    <row r="727" s="101" customFormat="true" ht="13.5" hidden="false" customHeight="false" outlineLevel="0" collapsed="false"/>
    <row r="728" s="101" customFormat="true" ht="13.5" hidden="false" customHeight="false" outlineLevel="0" collapsed="false"/>
    <row r="729" s="101" customFormat="true" ht="13.5" hidden="false" customHeight="false" outlineLevel="0" collapsed="false"/>
    <row r="730" s="101" customFormat="true" ht="13.5" hidden="false" customHeight="false" outlineLevel="0" collapsed="false"/>
    <row r="731" s="101" customFormat="true" ht="13.5" hidden="false" customHeight="false" outlineLevel="0" collapsed="false"/>
    <row r="732" s="101" customFormat="true" ht="13.5" hidden="false" customHeight="false" outlineLevel="0" collapsed="false"/>
    <row r="733" s="101" customFormat="true" ht="13.5" hidden="false" customHeight="false" outlineLevel="0" collapsed="false"/>
    <row r="734" s="101" customFormat="true" ht="13.5" hidden="false" customHeight="false" outlineLevel="0" collapsed="false"/>
    <row r="735" s="101" customFormat="true" ht="13.5" hidden="false" customHeight="false" outlineLevel="0" collapsed="false"/>
    <row r="736" s="101" customFormat="true" ht="13.5" hidden="false" customHeight="false" outlineLevel="0" collapsed="false"/>
    <row r="737" s="101" customFormat="true" ht="13.5" hidden="false" customHeight="false" outlineLevel="0" collapsed="false"/>
    <row r="738" s="101" customFormat="true" ht="13.5" hidden="false" customHeight="false" outlineLevel="0" collapsed="false"/>
    <row r="739" s="101" customFormat="true" ht="13.5" hidden="false" customHeight="false" outlineLevel="0" collapsed="false"/>
    <row r="740" s="101" customFormat="true" ht="13.5" hidden="false" customHeight="false" outlineLevel="0" collapsed="false"/>
    <row r="741" s="101" customFormat="true" ht="13.5" hidden="false" customHeight="false" outlineLevel="0" collapsed="false"/>
    <row r="742" s="101" customFormat="true" ht="13.5" hidden="false" customHeight="false" outlineLevel="0" collapsed="false"/>
    <row r="743" s="101" customFormat="true" ht="13.5" hidden="false" customHeight="false" outlineLevel="0" collapsed="false"/>
    <row r="744" s="101" customFormat="true" ht="13.5" hidden="false" customHeight="false" outlineLevel="0" collapsed="false"/>
    <row r="745" s="101" customFormat="true" ht="13.5" hidden="false" customHeight="false" outlineLevel="0" collapsed="false"/>
    <row r="746" s="101" customFormat="true" ht="13.5" hidden="false" customHeight="false" outlineLevel="0" collapsed="false"/>
    <row r="747" s="101" customFormat="true" ht="13.5" hidden="false" customHeight="false" outlineLevel="0" collapsed="false"/>
    <row r="748" s="101" customFormat="true" ht="13.5" hidden="false" customHeight="false" outlineLevel="0" collapsed="false"/>
    <row r="749" s="101" customFormat="true" ht="13.5" hidden="false" customHeight="false" outlineLevel="0" collapsed="false"/>
    <row r="750" s="101" customFormat="true" ht="13.5" hidden="false" customHeight="false" outlineLevel="0" collapsed="false"/>
    <row r="751" s="101" customFormat="true" ht="13.5" hidden="false" customHeight="false" outlineLevel="0" collapsed="false"/>
    <row r="752" s="101" customFormat="true" ht="13.5" hidden="false" customHeight="false" outlineLevel="0" collapsed="false"/>
    <row r="753" s="101" customFormat="true" ht="13.5" hidden="false" customHeight="false" outlineLevel="0" collapsed="false"/>
    <row r="754" s="101" customFormat="true" ht="13.5" hidden="false" customHeight="false" outlineLevel="0" collapsed="false"/>
    <row r="755" s="101" customFormat="true" ht="13.5" hidden="false" customHeight="false" outlineLevel="0" collapsed="false"/>
    <row r="756" s="101" customFormat="true" ht="13.5" hidden="false" customHeight="false" outlineLevel="0" collapsed="false"/>
    <row r="757" s="101" customFormat="true" ht="13.5" hidden="false" customHeight="false" outlineLevel="0" collapsed="false"/>
    <row r="758" s="101" customFormat="true" ht="13.5" hidden="false" customHeight="false" outlineLevel="0" collapsed="false"/>
    <row r="759" s="101" customFormat="true" ht="13.5" hidden="false" customHeight="false" outlineLevel="0" collapsed="false"/>
    <row r="760" s="101" customFormat="true" ht="13.5" hidden="false" customHeight="false" outlineLevel="0" collapsed="false"/>
    <row r="761" s="101" customFormat="true" ht="13.5" hidden="false" customHeight="false" outlineLevel="0" collapsed="false"/>
    <row r="762" s="101" customFormat="true" ht="13.5" hidden="false" customHeight="false" outlineLevel="0" collapsed="false"/>
    <row r="763" s="101" customFormat="true" ht="13.5" hidden="false" customHeight="false" outlineLevel="0" collapsed="false"/>
    <row r="764" s="101" customFormat="true" ht="13.5" hidden="false" customHeight="false" outlineLevel="0" collapsed="false"/>
    <row r="765" s="101" customFormat="true" ht="13.5" hidden="false" customHeight="false" outlineLevel="0" collapsed="false"/>
    <row r="766" s="101" customFormat="true" ht="13.5" hidden="false" customHeight="false" outlineLevel="0" collapsed="false"/>
    <row r="767" s="101" customFormat="true" ht="13.5" hidden="false" customHeight="false" outlineLevel="0" collapsed="false"/>
    <row r="768" s="101" customFormat="true" ht="13.5" hidden="false" customHeight="false" outlineLevel="0" collapsed="false"/>
    <row r="769" s="101" customFormat="true" ht="13.5" hidden="false" customHeight="false" outlineLevel="0" collapsed="false"/>
    <row r="770" s="101" customFormat="true" ht="13.5" hidden="false" customHeight="false" outlineLevel="0" collapsed="false"/>
    <row r="771" s="101" customFormat="true" ht="13.5" hidden="false" customHeight="false" outlineLevel="0" collapsed="false"/>
    <row r="772" s="101" customFormat="true" ht="13.5" hidden="false" customHeight="false" outlineLevel="0" collapsed="false"/>
    <row r="773" s="101" customFormat="true" ht="13.5" hidden="false" customHeight="false" outlineLevel="0" collapsed="false"/>
    <row r="774" s="101" customFormat="true" ht="13.5" hidden="false" customHeight="false" outlineLevel="0" collapsed="false"/>
    <row r="775" s="101" customFormat="true" ht="13.5" hidden="false" customHeight="false" outlineLevel="0" collapsed="false"/>
    <row r="776" s="101" customFormat="true" ht="13.5" hidden="false" customHeight="false" outlineLevel="0" collapsed="false"/>
    <row r="777" s="101" customFormat="true" ht="13.5" hidden="false" customHeight="false" outlineLevel="0" collapsed="false"/>
    <row r="778" s="101" customFormat="true" ht="13.5" hidden="false" customHeight="false" outlineLevel="0" collapsed="false"/>
    <row r="779" s="101" customFormat="true" ht="13.5" hidden="false" customHeight="false" outlineLevel="0" collapsed="false"/>
    <row r="780" s="101" customFormat="true" ht="13.5" hidden="false" customHeight="false" outlineLevel="0" collapsed="false"/>
    <row r="781" s="101" customFormat="true" ht="13.5" hidden="false" customHeight="false" outlineLevel="0" collapsed="false"/>
    <row r="782" s="101" customFormat="true" ht="13.5" hidden="false" customHeight="false" outlineLevel="0" collapsed="false"/>
    <row r="783" s="101" customFormat="true" ht="13.5" hidden="false" customHeight="false" outlineLevel="0" collapsed="false"/>
    <row r="784" s="101" customFormat="true" ht="13.5" hidden="false" customHeight="false" outlineLevel="0" collapsed="false"/>
    <row r="785" s="101" customFormat="true" ht="13.5" hidden="false" customHeight="false" outlineLevel="0" collapsed="false"/>
    <row r="786" s="101" customFormat="true" ht="13.5" hidden="false" customHeight="false" outlineLevel="0" collapsed="false"/>
    <row r="787" s="101" customFormat="true" ht="13.5" hidden="false" customHeight="false" outlineLevel="0" collapsed="false"/>
    <row r="788" s="101" customFormat="true" ht="13.5" hidden="false" customHeight="false" outlineLevel="0" collapsed="false"/>
    <row r="789" s="101" customFormat="true" ht="13.5" hidden="false" customHeight="false" outlineLevel="0" collapsed="false"/>
    <row r="790" s="101" customFormat="true" ht="13.5" hidden="false" customHeight="false" outlineLevel="0" collapsed="false"/>
    <row r="791" s="101" customFormat="true" ht="13.5" hidden="false" customHeight="false" outlineLevel="0" collapsed="false"/>
    <row r="792" s="101" customFormat="true" ht="13.5" hidden="false" customHeight="false" outlineLevel="0" collapsed="false"/>
    <row r="793" s="101" customFormat="true" ht="13.5" hidden="false" customHeight="false" outlineLevel="0" collapsed="false"/>
    <row r="794" s="101" customFormat="true" ht="13.5" hidden="false" customHeight="false" outlineLevel="0" collapsed="false"/>
    <row r="795" s="101" customFormat="true" ht="13.5" hidden="false" customHeight="false" outlineLevel="0" collapsed="false"/>
    <row r="796" s="101" customFormat="true" ht="13.5" hidden="false" customHeight="false" outlineLevel="0" collapsed="false"/>
    <row r="797" s="101" customFormat="true" ht="13.5" hidden="false" customHeight="false" outlineLevel="0" collapsed="false"/>
    <row r="798" s="101" customFormat="true" ht="13.5" hidden="false" customHeight="false" outlineLevel="0" collapsed="false"/>
    <row r="799" s="101" customFormat="true" ht="13.5" hidden="false" customHeight="false" outlineLevel="0" collapsed="false"/>
    <row r="800" s="101" customFormat="true" ht="13.5" hidden="false" customHeight="false" outlineLevel="0" collapsed="false"/>
    <row r="801" s="101" customFormat="true" ht="13.5" hidden="false" customHeight="false" outlineLevel="0" collapsed="false"/>
    <row r="802" s="101" customFormat="true" ht="13.5" hidden="false" customHeight="false" outlineLevel="0" collapsed="false"/>
    <row r="803" s="101" customFormat="true" ht="13.5" hidden="false" customHeight="false" outlineLevel="0" collapsed="false"/>
    <row r="804" s="101" customFormat="true" ht="13.5" hidden="false" customHeight="false" outlineLevel="0" collapsed="false"/>
    <row r="805" s="101" customFormat="true" ht="13.5" hidden="false" customHeight="false" outlineLevel="0" collapsed="false"/>
    <row r="806" s="101" customFormat="true" ht="13.5" hidden="false" customHeight="false" outlineLevel="0" collapsed="false"/>
    <row r="807" s="101" customFormat="true" ht="13.5" hidden="false" customHeight="false" outlineLevel="0" collapsed="false"/>
    <row r="808" s="101" customFormat="true" ht="13.5" hidden="false" customHeight="false" outlineLevel="0" collapsed="false"/>
    <row r="809" s="101" customFormat="true" ht="13.5" hidden="false" customHeight="false" outlineLevel="0" collapsed="false"/>
    <row r="810" s="101" customFormat="true" ht="13.5" hidden="false" customHeight="false" outlineLevel="0" collapsed="false"/>
    <row r="811" s="101" customFormat="true" ht="13.5" hidden="false" customHeight="false" outlineLevel="0" collapsed="false"/>
    <row r="812" s="101" customFormat="true" ht="13.5" hidden="false" customHeight="false" outlineLevel="0" collapsed="false"/>
    <row r="813" s="101" customFormat="true" ht="13.5" hidden="false" customHeight="false" outlineLevel="0" collapsed="false"/>
    <row r="814" s="101" customFormat="true" ht="13.5" hidden="false" customHeight="false" outlineLevel="0" collapsed="false"/>
    <row r="815" s="101" customFormat="true" ht="13.5" hidden="false" customHeight="false" outlineLevel="0" collapsed="false"/>
    <row r="816" s="101" customFormat="true" ht="13.5" hidden="false" customHeight="false" outlineLevel="0" collapsed="false"/>
    <row r="817" s="101" customFormat="true" ht="13.5" hidden="false" customHeight="false" outlineLevel="0" collapsed="false"/>
    <row r="818" s="101" customFormat="true" ht="13.5" hidden="false" customHeight="false" outlineLevel="0" collapsed="false"/>
    <row r="819" s="101" customFormat="true" ht="13.5" hidden="false" customHeight="false" outlineLevel="0" collapsed="false"/>
    <row r="820" s="101" customFormat="true" ht="13.5" hidden="false" customHeight="false" outlineLevel="0" collapsed="false"/>
    <row r="821" s="101" customFormat="true" ht="13.5" hidden="false" customHeight="false" outlineLevel="0" collapsed="false"/>
    <row r="822" s="101" customFormat="true" ht="13.5" hidden="false" customHeight="false" outlineLevel="0" collapsed="false"/>
    <row r="823" s="101" customFormat="true" ht="13.5" hidden="false" customHeight="false" outlineLevel="0" collapsed="false"/>
    <row r="824" s="101" customFormat="true" ht="13.5" hidden="false" customHeight="false" outlineLevel="0" collapsed="false"/>
    <row r="825" s="101" customFormat="true" ht="13.5" hidden="false" customHeight="false" outlineLevel="0" collapsed="false"/>
    <row r="826" s="101" customFormat="true" ht="13.5" hidden="false" customHeight="false" outlineLevel="0" collapsed="false"/>
    <row r="827" s="101" customFormat="true" ht="13.5" hidden="false" customHeight="false" outlineLevel="0" collapsed="false"/>
    <row r="828" s="101" customFormat="true" ht="13.5" hidden="false" customHeight="false" outlineLevel="0" collapsed="false"/>
    <row r="829" s="101" customFormat="true" ht="13.5" hidden="false" customHeight="false" outlineLevel="0" collapsed="false"/>
    <row r="830" s="101" customFormat="true" ht="13.5" hidden="false" customHeight="false" outlineLevel="0" collapsed="false"/>
    <row r="831" s="101" customFormat="true" ht="13.5" hidden="false" customHeight="false" outlineLevel="0" collapsed="false"/>
    <row r="832" s="101" customFormat="true" ht="13.5" hidden="false" customHeight="false" outlineLevel="0" collapsed="false"/>
    <row r="833" s="101" customFormat="true" ht="13.5" hidden="false" customHeight="false" outlineLevel="0" collapsed="false"/>
    <row r="834" s="101" customFormat="true" ht="13.5" hidden="false" customHeight="false" outlineLevel="0" collapsed="false"/>
    <row r="835" s="101" customFormat="true" ht="13.5" hidden="false" customHeight="false" outlineLevel="0" collapsed="false"/>
    <row r="836" s="101" customFormat="true" ht="13.5" hidden="false" customHeight="false" outlineLevel="0" collapsed="false"/>
    <row r="837" s="101" customFormat="true" ht="13.5" hidden="false" customHeight="false" outlineLevel="0" collapsed="false"/>
    <row r="838" s="101" customFormat="true" ht="13.5" hidden="false" customHeight="false" outlineLevel="0" collapsed="false"/>
    <row r="839" s="101" customFormat="true" ht="13.5" hidden="false" customHeight="false" outlineLevel="0" collapsed="false"/>
    <row r="840" s="101" customFormat="true" ht="13.5" hidden="false" customHeight="false" outlineLevel="0" collapsed="false"/>
    <row r="841" s="101" customFormat="true" ht="13.5" hidden="false" customHeight="false" outlineLevel="0" collapsed="false"/>
    <row r="842" s="101" customFormat="true" ht="13.5" hidden="false" customHeight="false" outlineLevel="0" collapsed="false"/>
    <row r="843" s="101" customFormat="true" ht="13.5" hidden="false" customHeight="false" outlineLevel="0" collapsed="false"/>
    <row r="844" s="101" customFormat="true" ht="13.5" hidden="false" customHeight="false" outlineLevel="0" collapsed="false"/>
    <row r="845" s="101" customFormat="true" ht="13.5" hidden="false" customHeight="false" outlineLevel="0" collapsed="false"/>
    <row r="846" s="101" customFormat="true" ht="13.5" hidden="false" customHeight="false" outlineLevel="0" collapsed="false"/>
    <row r="847" s="101" customFormat="true" ht="13.5" hidden="false" customHeight="false" outlineLevel="0" collapsed="false"/>
    <row r="848" s="101" customFormat="true" ht="13.5" hidden="false" customHeight="false" outlineLevel="0" collapsed="false"/>
    <row r="849" s="101" customFormat="true" ht="13.5" hidden="false" customHeight="false" outlineLevel="0" collapsed="false"/>
    <row r="850" s="101" customFormat="true" ht="13.5" hidden="false" customHeight="false" outlineLevel="0" collapsed="false"/>
    <row r="851" s="101" customFormat="true" ht="13.5" hidden="false" customHeight="false" outlineLevel="0" collapsed="false"/>
    <row r="852" s="101" customFormat="true" ht="13.5" hidden="false" customHeight="false" outlineLevel="0" collapsed="false"/>
    <row r="853" s="101" customFormat="true" ht="13.5" hidden="false" customHeight="false" outlineLevel="0" collapsed="false"/>
    <row r="854" s="101" customFormat="true" ht="13.5" hidden="false" customHeight="false" outlineLevel="0" collapsed="false"/>
    <row r="855" s="101" customFormat="true" ht="13.5" hidden="false" customHeight="false" outlineLevel="0" collapsed="false"/>
    <row r="856" s="101" customFormat="true" ht="13.5" hidden="false" customHeight="false" outlineLevel="0" collapsed="false"/>
    <row r="857" s="101" customFormat="true" ht="13.5" hidden="false" customHeight="false" outlineLevel="0" collapsed="false"/>
    <row r="858" s="101" customFormat="true" ht="13.5" hidden="false" customHeight="false" outlineLevel="0" collapsed="false"/>
    <row r="859" s="101" customFormat="true" ht="13.5" hidden="false" customHeight="false" outlineLevel="0" collapsed="false"/>
    <row r="860" s="101" customFormat="true" ht="13.5" hidden="false" customHeight="false" outlineLevel="0" collapsed="false"/>
    <row r="861" s="101" customFormat="true" ht="13.5" hidden="false" customHeight="false" outlineLevel="0" collapsed="false"/>
    <row r="862" s="101" customFormat="true" ht="13.5" hidden="false" customHeight="false" outlineLevel="0" collapsed="false"/>
    <row r="863" s="101" customFormat="true" ht="13.5" hidden="false" customHeight="false" outlineLevel="0" collapsed="false"/>
    <row r="864" s="101" customFormat="true" ht="13.5" hidden="false" customHeight="false" outlineLevel="0" collapsed="false"/>
    <row r="865" s="101" customFormat="true" ht="13.5" hidden="false" customHeight="false" outlineLevel="0" collapsed="false"/>
    <row r="866" s="101" customFormat="true" ht="13.5" hidden="false" customHeight="false" outlineLevel="0" collapsed="false"/>
    <row r="867" s="101" customFormat="true" ht="13.5" hidden="false" customHeight="false" outlineLevel="0" collapsed="false"/>
    <row r="868" s="101" customFormat="true" ht="13.5" hidden="false" customHeight="false" outlineLevel="0" collapsed="false"/>
    <row r="869" s="101" customFormat="true" ht="13.5" hidden="false" customHeight="false" outlineLevel="0" collapsed="false"/>
    <row r="870" s="101" customFormat="true" ht="13.5" hidden="false" customHeight="false" outlineLevel="0" collapsed="false"/>
    <row r="871" s="101" customFormat="true" ht="13.5" hidden="false" customHeight="false" outlineLevel="0" collapsed="false"/>
    <row r="872" s="101" customFormat="true" ht="13.5" hidden="false" customHeight="false" outlineLevel="0" collapsed="false"/>
    <row r="873" s="101" customFormat="true" ht="13.5" hidden="false" customHeight="false" outlineLevel="0" collapsed="false"/>
    <row r="874" s="101" customFormat="true" ht="13.5" hidden="false" customHeight="false" outlineLevel="0" collapsed="false"/>
    <row r="875" s="101" customFormat="true" ht="13.5" hidden="false" customHeight="false" outlineLevel="0" collapsed="false"/>
    <row r="876" s="101" customFormat="true" ht="13.5" hidden="false" customHeight="false" outlineLevel="0" collapsed="false"/>
    <row r="877" s="101" customFormat="true" ht="13.5" hidden="false" customHeight="false" outlineLevel="0" collapsed="false"/>
    <row r="878" s="101" customFormat="true" ht="13.5" hidden="false" customHeight="false" outlineLevel="0" collapsed="false"/>
    <row r="879" s="101" customFormat="true" ht="13.5" hidden="false" customHeight="false" outlineLevel="0" collapsed="false"/>
    <row r="880" s="101" customFormat="true" ht="13.5" hidden="false" customHeight="false" outlineLevel="0" collapsed="false"/>
    <row r="881" s="101" customFormat="true" ht="13.5" hidden="false" customHeight="false" outlineLevel="0" collapsed="false"/>
    <row r="882" s="101" customFormat="true" ht="13.5" hidden="false" customHeight="false" outlineLevel="0" collapsed="false"/>
    <row r="883" s="101" customFormat="true" ht="13.5" hidden="false" customHeight="false" outlineLevel="0" collapsed="false"/>
    <row r="884" s="101" customFormat="true" ht="13.5" hidden="false" customHeight="false" outlineLevel="0" collapsed="false"/>
    <row r="885" s="101" customFormat="true" ht="13.5" hidden="false" customHeight="false" outlineLevel="0" collapsed="false"/>
    <row r="886" s="101" customFormat="true" ht="13.5" hidden="false" customHeight="false" outlineLevel="0" collapsed="false"/>
    <row r="887" s="101" customFormat="true" ht="13.5" hidden="false" customHeight="false" outlineLevel="0" collapsed="false"/>
    <row r="888" s="101" customFormat="true" ht="13.5" hidden="false" customHeight="false" outlineLevel="0" collapsed="false"/>
    <row r="889" s="101" customFormat="true" ht="13.5" hidden="false" customHeight="false" outlineLevel="0" collapsed="false"/>
    <row r="890" s="101" customFormat="true" ht="13.5" hidden="false" customHeight="false" outlineLevel="0" collapsed="false"/>
    <row r="891" s="101" customFormat="true" ht="13.5" hidden="false" customHeight="false" outlineLevel="0" collapsed="false"/>
    <row r="892" s="101" customFormat="true" ht="13.5" hidden="false" customHeight="false" outlineLevel="0" collapsed="false"/>
    <row r="893" s="101" customFormat="true" ht="13.5" hidden="false" customHeight="false" outlineLevel="0" collapsed="false"/>
    <row r="894" s="101" customFormat="true" ht="13.5" hidden="false" customHeight="false" outlineLevel="0" collapsed="false"/>
    <row r="895" s="101" customFormat="true" ht="13.5" hidden="false" customHeight="false" outlineLevel="0" collapsed="false"/>
    <row r="896" s="101" customFormat="true" ht="13.5" hidden="false" customHeight="false" outlineLevel="0" collapsed="false"/>
    <row r="897" s="101" customFormat="true" ht="13.5" hidden="false" customHeight="false" outlineLevel="0" collapsed="false"/>
    <row r="898" s="101" customFormat="true" ht="13.5" hidden="false" customHeight="false" outlineLevel="0" collapsed="false"/>
    <row r="899" s="101" customFormat="true" ht="13.5" hidden="false" customHeight="false" outlineLevel="0" collapsed="false"/>
    <row r="900" s="101" customFormat="true" ht="13.5" hidden="false" customHeight="false" outlineLevel="0" collapsed="false"/>
    <row r="901" s="101" customFormat="true" ht="13.5" hidden="false" customHeight="false" outlineLevel="0" collapsed="false"/>
    <row r="902" s="101" customFormat="true" ht="13.5" hidden="false" customHeight="false" outlineLevel="0" collapsed="false"/>
    <row r="903" s="101" customFormat="true" ht="13.5" hidden="false" customHeight="false" outlineLevel="0" collapsed="false"/>
    <row r="904" s="101" customFormat="true" ht="13.5" hidden="false" customHeight="false" outlineLevel="0" collapsed="false"/>
    <row r="905" s="101" customFormat="true" ht="13.5" hidden="false" customHeight="false" outlineLevel="0" collapsed="false"/>
    <row r="906" s="101" customFormat="true" ht="13.5" hidden="false" customHeight="false" outlineLevel="0" collapsed="false"/>
    <row r="907" s="101" customFormat="true" ht="13.5" hidden="false" customHeight="false" outlineLevel="0" collapsed="false"/>
    <row r="908" s="101" customFormat="true" ht="13.5" hidden="false" customHeight="false" outlineLevel="0" collapsed="false"/>
    <row r="909" s="101" customFormat="true" ht="13.5" hidden="false" customHeight="false" outlineLevel="0" collapsed="false"/>
    <row r="910" s="101" customFormat="true" ht="13.5" hidden="false" customHeight="false" outlineLevel="0" collapsed="false"/>
    <row r="911" s="101" customFormat="true" ht="13.5" hidden="false" customHeight="false" outlineLevel="0" collapsed="false"/>
    <row r="912" s="101" customFormat="true" ht="13.5" hidden="false" customHeight="false" outlineLevel="0" collapsed="false"/>
    <row r="913" s="101" customFormat="true" ht="13.5" hidden="false" customHeight="false" outlineLevel="0" collapsed="false"/>
    <row r="914" s="101" customFormat="true" ht="13.5" hidden="false" customHeight="false" outlineLevel="0" collapsed="false"/>
    <row r="915" s="101" customFormat="true" ht="13.5" hidden="false" customHeight="false" outlineLevel="0" collapsed="false"/>
    <row r="916" s="101" customFormat="true" ht="13.5" hidden="false" customHeight="false" outlineLevel="0" collapsed="false"/>
    <row r="917" s="101" customFormat="true" ht="13.5" hidden="false" customHeight="false" outlineLevel="0" collapsed="false"/>
    <row r="918" s="101" customFormat="true" ht="13.5" hidden="false" customHeight="false" outlineLevel="0" collapsed="false"/>
    <row r="919" s="101" customFormat="true" ht="13.5" hidden="false" customHeight="false" outlineLevel="0" collapsed="false"/>
    <row r="920" s="101" customFormat="true" ht="13.5" hidden="false" customHeight="false" outlineLevel="0" collapsed="false"/>
    <row r="921" s="101" customFormat="true" ht="13.5" hidden="false" customHeight="false" outlineLevel="0" collapsed="false"/>
    <row r="922" s="101" customFormat="true" ht="13.5" hidden="false" customHeight="false" outlineLevel="0" collapsed="false"/>
    <row r="923" s="101" customFormat="true" ht="13.5" hidden="false" customHeight="false" outlineLevel="0" collapsed="false"/>
    <row r="924" s="101" customFormat="true" ht="13.5" hidden="false" customHeight="false" outlineLevel="0" collapsed="false"/>
    <row r="925" s="101" customFormat="true" ht="13.5" hidden="false" customHeight="false" outlineLevel="0" collapsed="false"/>
    <row r="926" s="101" customFormat="true" ht="13.5" hidden="false" customHeight="false" outlineLevel="0" collapsed="false"/>
    <row r="927" s="101" customFormat="true" ht="13.5" hidden="false" customHeight="false" outlineLevel="0" collapsed="false"/>
    <row r="928" s="101" customFormat="true" ht="13.5" hidden="false" customHeight="false" outlineLevel="0" collapsed="false"/>
    <row r="929" s="101" customFormat="true" ht="13.5" hidden="false" customHeight="false" outlineLevel="0" collapsed="false"/>
    <row r="930" s="101" customFormat="true" ht="13.5" hidden="false" customHeight="false" outlineLevel="0" collapsed="false"/>
    <row r="931" s="101" customFormat="true" ht="13.5" hidden="false" customHeight="false" outlineLevel="0" collapsed="false"/>
    <row r="932" s="101" customFormat="true" ht="13.5" hidden="false" customHeight="false" outlineLevel="0" collapsed="false"/>
    <row r="933" s="101" customFormat="true" ht="13.5" hidden="false" customHeight="false" outlineLevel="0" collapsed="false"/>
    <row r="934" s="101" customFormat="true" ht="13.5" hidden="false" customHeight="false" outlineLevel="0" collapsed="false"/>
    <row r="935" s="101" customFormat="true" ht="13.5" hidden="false" customHeight="false" outlineLevel="0" collapsed="false"/>
    <row r="936" s="101" customFormat="true" ht="13.5" hidden="false" customHeight="false" outlineLevel="0" collapsed="false"/>
    <row r="937" s="101" customFormat="true" ht="13.5" hidden="false" customHeight="false" outlineLevel="0" collapsed="false"/>
    <row r="938" s="101" customFormat="true" ht="13.5" hidden="false" customHeight="false" outlineLevel="0" collapsed="false"/>
    <row r="939" s="101" customFormat="true" ht="13.5" hidden="false" customHeight="false" outlineLevel="0" collapsed="false"/>
    <row r="940" s="101" customFormat="true" ht="13.5" hidden="false" customHeight="false" outlineLevel="0" collapsed="false"/>
    <row r="941" s="101" customFormat="true" ht="13.5" hidden="false" customHeight="false" outlineLevel="0" collapsed="false"/>
    <row r="942" s="101" customFormat="true" ht="13.5" hidden="false" customHeight="false" outlineLevel="0" collapsed="false"/>
    <row r="943" s="101" customFormat="true" ht="13.5" hidden="false" customHeight="false" outlineLevel="0" collapsed="false"/>
    <row r="944" s="101" customFormat="true" ht="13.5" hidden="false" customHeight="false" outlineLevel="0" collapsed="false"/>
    <row r="945" s="101" customFormat="true" ht="13.5" hidden="false" customHeight="false" outlineLevel="0" collapsed="false"/>
    <row r="946" s="101" customFormat="true" ht="13.5" hidden="false" customHeight="false" outlineLevel="0" collapsed="false"/>
    <row r="947" s="101" customFormat="true" ht="13.5" hidden="false" customHeight="false" outlineLevel="0" collapsed="false"/>
    <row r="948" s="101" customFormat="true" ht="13.5" hidden="false" customHeight="false" outlineLevel="0" collapsed="false"/>
    <row r="949" s="101" customFormat="true" ht="13.5" hidden="false" customHeight="false" outlineLevel="0" collapsed="false"/>
    <row r="950" s="101" customFormat="true" ht="13.5" hidden="false" customHeight="false" outlineLevel="0" collapsed="false"/>
    <row r="951" s="101" customFormat="true" ht="13.5" hidden="false" customHeight="false" outlineLevel="0" collapsed="false"/>
    <row r="952" s="101" customFormat="true" ht="13.5" hidden="false" customHeight="false" outlineLevel="0" collapsed="false"/>
    <row r="953" s="101" customFormat="true" ht="13.5" hidden="false" customHeight="false" outlineLevel="0" collapsed="false"/>
    <row r="954" s="101" customFormat="true" ht="13.5" hidden="false" customHeight="false" outlineLevel="0" collapsed="false"/>
    <row r="955" s="101" customFormat="true" ht="13.5" hidden="false" customHeight="false" outlineLevel="0" collapsed="false"/>
    <row r="956" s="101" customFormat="true" ht="13.5" hidden="false" customHeight="false" outlineLevel="0" collapsed="false"/>
    <row r="957" s="101" customFormat="true" ht="13.5" hidden="false" customHeight="false" outlineLevel="0" collapsed="false"/>
    <row r="958" s="101" customFormat="true" ht="13.5" hidden="false" customHeight="false" outlineLevel="0" collapsed="false"/>
    <row r="959" s="101" customFormat="true" ht="13.5" hidden="false" customHeight="false" outlineLevel="0" collapsed="false"/>
    <row r="960" s="101" customFormat="true" ht="13.5" hidden="false" customHeight="false" outlineLevel="0" collapsed="false"/>
    <row r="961" s="101" customFormat="true" ht="13.5" hidden="false" customHeight="false" outlineLevel="0" collapsed="false"/>
    <row r="962" s="101" customFormat="true" ht="13.5" hidden="false" customHeight="false" outlineLevel="0" collapsed="false"/>
    <row r="963" s="101" customFormat="true" ht="13.5" hidden="false" customHeight="false" outlineLevel="0" collapsed="false"/>
    <row r="964" s="101" customFormat="true" ht="13.5" hidden="false" customHeight="false" outlineLevel="0" collapsed="false"/>
    <row r="965" s="101" customFormat="true" ht="13.5" hidden="false" customHeight="false" outlineLevel="0" collapsed="false"/>
    <row r="966" s="101" customFormat="true" ht="13.5" hidden="false" customHeight="false" outlineLevel="0" collapsed="false"/>
    <row r="967" s="101" customFormat="true" ht="13.5" hidden="false" customHeight="false" outlineLevel="0" collapsed="false"/>
    <row r="968" s="101" customFormat="true" ht="13.5" hidden="false" customHeight="false" outlineLevel="0" collapsed="false"/>
    <row r="969" s="101" customFormat="true" ht="13.5" hidden="false" customHeight="false" outlineLevel="0" collapsed="false"/>
    <row r="970" s="101" customFormat="true" ht="13.5" hidden="false" customHeight="false" outlineLevel="0" collapsed="false"/>
    <row r="971" s="101" customFormat="true" ht="13.5" hidden="false" customHeight="false" outlineLevel="0" collapsed="false"/>
    <row r="972" s="101" customFormat="true" ht="13.5" hidden="false" customHeight="false" outlineLevel="0" collapsed="false"/>
    <row r="973" s="101" customFormat="true" ht="13.5" hidden="false" customHeight="false" outlineLevel="0" collapsed="false"/>
    <row r="974" s="101" customFormat="true" ht="13.5" hidden="false" customHeight="false" outlineLevel="0" collapsed="false"/>
    <row r="975" s="101" customFormat="true" ht="13.5" hidden="false" customHeight="false" outlineLevel="0" collapsed="false"/>
    <row r="976" s="101" customFormat="true" ht="13.5" hidden="false" customHeight="false" outlineLevel="0" collapsed="false"/>
    <row r="977" s="101" customFormat="true" ht="13.5" hidden="false" customHeight="false" outlineLevel="0" collapsed="false"/>
    <row r="978" s="101" customFormat="true" ht="13.5" hidden="false" customHeight="false" outlineLevel="0" collapsed="false"/>
    <row r="979" s="101" customFormat="true" ht="13.5" hidden="false" customHeight="false" outlineLevel="0" collapsed="false"/>
    <row r="980" s="101" customFormat="true" ht="13.5" hidden="false" customHeight="false" outlineLevel="0" collapsed="false"/>
    <row r="981" s="101" customFormat="true" ht="13.5" hidden="false" customHeight="false" outlineLevel="0" collapsed="false"/>
    <row r="982" s="101" customFormat="true" ht="13.5" hidden="false" customHeight="false" outlineLevel="0" collapsed="false"/>
    <row r="983" s="101" customFormat="true" ht="13.5" hidden="false" customHeight="false" outlineLevel="0" collapsed="false"/>
    <row r="984" s="101" customFormat="true" ht="13.5" hidden="false" customHeight="false" outlineLevel="0" collapsed="false"/>
    <row r="985" s="101" customFormat="true" ht="13.5" hidden="false" customHeight="false" outlineLevel="0" collapsed="false"/>
    <row r="986" s="101" customFormat="true" ht="13.5" hidden="false" customHeight="false" outlineLevel="0" collapsed="false"/>
    <row r="987" s="101" customFormat="true" ht="13.5" hidden="false" customHeight="false" outlineLevel="0" collapsed="false"/>
    <row r="988" s="101" customFormat="true" ht="13.5" hidden="false" customHeight="false" outlineLevel="0" collapsed="false"/>
    <row r="989" s="101" customFormat="true" ht="13.5" hidden="false" customHeight="false" outlineLevel="0" collapsed="false"/>
    <row r="990" s="101" customFormat="true" ht="13.5" hidden="false" customHeight="false" outlineLevel="0" collapsed="false"/>
    <row r="991" s="101" customFormat="true" ht="13.5" hidden="false" customHeight="false" outlineLevel="0" collapsed="false"/>
    <row r="992" s="101" customFormat="true" ht="13.5" hidden="false" customHeight="false" outlineLevel="0" collapsed="false"/>
    <row r="993" s="101" customFormat="true" ht="13.5" hidden="false" customHeight="false" outlineLevel="0" collapsed="false"/>
    <row r="994" s="101" customFormat="true" ht="13.5" hidden="false" customHeight="false" outlineLevel="0" collapsed="false"/>
    <row r="995" s="101" customFormat="true" ht="13.5" hidden="false" customHeight="false" outlineLevel="0" collapsed="false"/>
    <row r="996" s="101" customFormat="true" ht="13.5" hidden="false" customHeight="false" outlineLevel="0" collapsed="false"/>
    <row r="997" s="101" customFormat="true" ht="13.5" hidden="false" customHeight="false" outlineLevel="0" collapsed="false"/>
    <row r="998" s="101" customFormat="true" ht="13.5" hidden="false" customHeight="false" outlineLevel="0" collapsed="false"/>
    <row r="999" s="101" customFormat="true" ht="13.5" hidden="false" customHeight="false" outlineLevel="0" collapsed="false"/>
    <row r="1000" s="101" customFormat="true" ht="13.5" hidden="false" customHeight="false" outlineLevel="0" collapsed="false"/>
    <row r="1001" s="101" customFormat="true" ht="13.5" hidden="false" customHeight="false" outlineLevel="0" collapsed="false"/>
    <row r="1002" s="101" customFormat="true" ht="13.5" hidden="false" customHeight="false" outlineLevel="0" collapsed="false"/>
    <row r="1003" s="101" customFormat="true" ht="13.5" hidden="false" customHeight="false" outlineLevel="0" collapsed="false"/>
    <row r="1004" s="101" customFormat="true" ht="13.5" hidden="false" customHeight="false" outlineLevel="0" collapsed="false"/>
    <row r="1005" s="101" customFormat="true" ht="13.5" hidden="false" customHeight="false" outlineLevel="0" collapsed="false"/>
    <row r="1006" s="101" customFormat="true" ht="13.5" hidden="false" customHeight="false" outlineLevel="0" collapsed="false"/>
    <row r="1007" s="101" customFormat="true" ht="13.5" hidden="false" customHeight="false" outlineLevel="0" collapsed="false"/>
    <row r="1008" s="101" customFormat="true" ht="13.5" hidden="false" customHeight="false" outlineLevel="0" collapsed="false"/>
    <row r="1009" s="101" customFormat="true" ht="13.5" hidden="false" customHeight="false" outlineLevel="0" collapsed="false"/>
    <row r="1010" s="101" customFormat="true" ht="13.5" hidden="false" customHeight="false" outlineLevel="0" collapsed="false"/>
    <row r="1011" s="101" customFormat="true" ht="13.5" hidden="false" customHeight="false" outlineLevel="0" collapsed="false"/>
    <row r="1012" s="101" customFormat="true" ht="13.5" hidden="false" customHeight="false" outlineLevel="0" collapsed="false"/>
    <row r="1013" s="101" customFormat="true" ht="13.5" hidden="false" customHeight="false" outlineLevel="0" collapsed="false"/>
    <row r="1014" s="101" customFormat="true" ht="13.5" hidden="false" customHeight="false" outlineLevel="0" collapsed="false"/>
    <row r="1015" s="101" customFormat="true" ht="13.5" hidden="false" customHeight="false" outlineLevel="0" collapsed="false"/>
    <row r="1016" s="101" customFormat="true" ht="13.5" hidden="false" customHeight="false" outlineLevel="0" collapsed="false"/>
    <row r="1017" s="101" customFormat="true" ht="13.5" hidden="false" customHeight="false" outlineLevel="0" collapsed="false"/>
    <row r="1018" s="101" customFormat="true" ht="13.5" hidden="false" customHeight="false" outlineLevel="0" collapsed="false"/>
    <row r="1019" s="101" customFormat="true" ht="13.5" hidden="false" customHeight="false" outlineLevel="0" collapsed="false"/>
    <row r="1020" s="101" customFormat="true" ht="13.5" hidden="false" customHeight="false" outlineLevel="0" collapsed="false"/>
    <row r="1021" s="101" customFormat="true" ht="13.5" hidden="false" customHeight="false" outlineLevel="0" collapsed="false"/>
    <row r="1022" s="101" customFormat="true" ht="13.5" hidden="false" customHeight="false" outlineLevel="0" collapsed="false"/>
    <row r="1023" s="101" customFormat="true" ht="13.5" hidden="false" customHeight="false" outlineLevel="0" collapsed="false"/>
    <row r="1024" s="101" customFormat="true" ht="13.5" hidden="false" customHeight="false" outlineLevel="0" collapsed="false"/>
    <row r="1025" s="101" customFormat="true" ht="13.5" hidden="false" customHeight="false" outlineLevel="0" collapsed="false"/>
    <row r="1026" s="101" customFormat="true" ht="13.5" hidden="false" customHeight="false" outlineLevel="0" collapsed="false"/>
    <row r="1027" s="101" customFormat="true" ht="13.5" hidden="false" customHeight="false" outlineLevel="0" collapsed="false"/>
    <row r="1028" s="101" customFormat="true" ht="13.5" hidden="false" customHeight="false" outlineLevel="0" collapsed="false"/>
    <row r="1029" s="101" customFormat="true" ht="13.5" hidden="false" customHeight="false" outlineLevel="0" collapsed="false"/>
    <row r="1030" s="101" customFormat="true" ht="13.5" hidden="false" customHeight="false" outlineLevel="0" collapsed="false"/>
    <row r="1031" s="101" customFormat="true" ht="13.5" hidden="false" customHeight="false" outlineLevel="0" collapsed="false"/>
    <row r="1032" s="101" customFormat="true" ht="13.5" hidden="false" customHeight="false" outlineLevel="0" collapsed="false"/>
    <row r="1033" s="101" customFormat="true" ht="13.5" hidden="false" customHeight="false" outlineLevel="0" collapsed="false"/>
    <row r="1034" s="101" customFormat="true" ht="13.5" hidden="false" customHeight="false" outlineLevel="0" collapsed="false"/>
    <row r="1035" s="101" customFormat="true" ht="13.5" hidden="false" customHeight="false" outlineLevel="0" collapsed="false"/>
    <row r="1036" s="101" customFormat="true" ht="13.5" hidden="false" customHeight="false" outlineLevel="0" collapsed="false"/>
    <row r="1037" s="101" customFormat="true" ht="13.5" hidden="false" customHeight="false" outlineLevel="0" collapsed="false"/>
    <row r="1038" s="101" customFormat="true" ht="13.5" hidden="false" customHeight="false" outlineLevel="0" collapsed="false"/>
    <row r="1039" s="101" customFormat="true" ht="13.5" hidden="false" customHeight="false" outlineLevel="0" collapsed="false"/>
    <row r="1040" s="101" customFormat="true" ht="13.5" hidden="false" customHeight="false" outlineLevel="0" collapsed="false"/>
    <row r="1041" s="101" customFormat="true" ht="13.5" hidden="false" customHeight="false" outlineLevel="0" collapsed="false"/>
    <row r="1042" s="101" customFormat="true" ht="13.5" hidden="false" customHeight="false" outlineLevel="0" collapsed="false"/>
    <row r="1043" s="101" customFormat="true" ht="13.5" hidden="false" customHeight="false" outlineLevel="0" collapsed="false"/>
    <row r="1044" s="101" customFormat="true" ht="13.5" hidden="false" customHeight="false" outlineLevel="0" collapsed="false"/>
    <row r="1045" s="101" customFormat="true" ht="13.5" hidden="false" customHeight="false" outlineLevel="0" collapsed="false"/>
    <row r="1046" s="101" customFormat="true" ht="13.5" hidden="false" customHeight="false" outlineLevel="0" collapsed="false"/>
    <row r="1047" s="101" customFormat="true" ht="13.5" hidden="false" customHeight="false" outlineLevel="0" collapsed="false"/>
    <row r="1048" s="101" customFormat="true" ht="13.5" hidden="false" customHeight="false" outlineLevel="0" collapsed="false"/>
    <row r="1049" s="101" customFormat="true" ht="13.5" hidden="false" customHeight="false" outlineLevel="0" collapsed="false"/>
    <row r="1050" s="101" customFormat="true" ht="13.5" hidden="false" customHeight="false" outlineLevel="0" collapsed="false"/>
    <row r="1051" s="101" customFormat="true" ht="13.5" hidden="false" customHeight="false" outlineLevel="0" collapsed="false"/>
    <row r="1052" s="101" customFormat="true" ht="13.5" hidden="false" customHeight="false" outlineLevel="0" collapsed="false"/>
    <row r="1053" s="101" customFormat="true" ht="13.5" hidden="false" customHeight="false" outlineLevel="0" collapsed="false"/>
    <row r="1054" s="101" customFormat="true" ht="13.5" hidden="false" customHeight="false" outlineLevel="0" collapsed="false"/>
    <row r="1055" s="101" customFormat="true" ht="13.5" hidden="false" customHeight="false" outlineLevel="0" collapsed="false"/>
    <row r="1056" s="101" customFormat="true" ht="13.5" hidden="false" customHeight="false" outlineLevel="0" collapsed="false"/>
    <row r="1057" s="101" customFormat="true" ht="13.5" hidden="false" customHeight="false" outlineLevel="0" collapsed="false"/>
    <row r="1058" s="101" customFormat="true" ht="13.5" hidden="false" customHeight="false" outlineLevel="0" collapsed="false"/>
    <row r="1059" s="101" customFormat="true" ht="13.5" hidden="false" customHeight="false" outlineLevel="0" collapsed="false"/>
    <row r="1060" s="101" customFormat="true" ht="13.5" hidden="false" customHeight="false" outlineLevel="0" collapsed="false"/>
    <row r="1061" s="101" customFormat="true" ht="13.5" hidden="false" customHeight="false" outlineLevel="0" collapsed="false"/>
    <row r="1062" s="101" customFormat="true" ht="13.5" hidden="false" customHeight="false" outlineLevel="0" collapsed="false"/>
    <row r="1063" s="101" customFormat="true" ht="13.5" hidden="false" customHeight="false" outlineLevel="0" collapsed="false"/>
    <row r="1064" s="101" customFormat="true" ht="13.5" hidden="false" customHeight="false" outlineLevel="0" collapsed="false"/>
    <row r="1065" s="101" customFormat="true" ht="13.5" hidden="false" customHeight="false" outlineLevel="0" collapsed="false"/>
    <row r="1066" s="101" customFormat="true" ht="13.5" hidden="false" customHeight="false" outlineLevel="0" collapsed="false"/>
    <row r="1067" s="101" customFormat="true" ht="13.5" hidden="false" customHeight="false" outlineLevel="0" collapsed="false"/>
    <row r="1068" s="101" customFormat="true" ht="13.5" hidden="false" customHeight="false" outlineLevel="0" collapsed="false"/>
    <row r="1069" s="101" customFormat="true" ht="13.5" hidden="false" customHeight="false" outlineLevel="0" collapsed="false"/>
    <row r="1070" s="101" customFormat="true" ht="13.5" hidden="false" customHeight="false" outlineLevel="0" collapsed="false"/>
    <row r="1071" s="101" customFormat="true" ht="13.5" hidden="false" customHeight="false" outlineLevel="0" collapsed="false"/>
    <row r="1072" s="101" customFormat="true" ht="13.5" hidden="false" customHeight="false" outlineLevel="0" collapsed="false"/>
    <row r="1073" s="101" customFormat="true" ht="13.5" hidden="false" customHeight="false" outlineLevel="0" collapsed="false"/>
    <row r="1074" s="101" customFormat="true" ht="13.5" hidden="false" customHeight="false" outlineLevel="0" collapsed="false"/>
    <row r="1075" s="101" customFormat="true" ht="13.5" hidden="false" customHeight="false" outlineLevel="0" collapsed="false"/>
    <row r="1076" s="101" customFormat="true" ht="13.5" hidden="false" customHeight="false" outlineLevel="0" collapsed="false"/>
    <row r="1077" s="101" customFormat="true" ht="13.5" hidden="false" customHeight="false" outlineLevel="0" collapsed="false"/>
    <row r="1078" s="101" customFormat="true" ht="13.5" hidden="false" customHeight="false" outlineLevel="0" collapsed="false"/>
    <row r="1079" s="101" customFormat="true" ht="13.5" hidden="false" customHeight="false" outlineLevel="0" collapsed="false"/>
    <row r="1080" s="101" customFormat="true" ht="13.5" hidden="false" customHeight="false" outlineLevel="0" collapsed="false"/>
    <row r="1081" s="101" customFormat="true" ht="13.5" hidden="false" customHeight="false" outlineLevel="0" collapsed="false"/>
    <row r="1082" s="101" customFormat="true" ht="13.5" hidden="false" customHeight="false" outlineLevel="0" collapsed="false"/>
    <row r="1083" s="101" customFormat="true" ht="13.5" hidden="false" customHeight="false" outlineLevel="0" collapsed="false"/>
    <row r="1084" s="101" customFormat="true" ht="13.5" hidden="false" customHeight="false" outlineLevel="0" collapsed="false"/>
    <row r="1085" s="101" customFormat="true" ht="13.5" hidden="false" customHeight="false" outlineLevel="0" collapsed="false"/>
    <row r="1086" s="101" customFormat="true" ht="13.5" hidden="false" customHeight="false" outlineLevel="0" collapsed="false"/>
    <row r="1087" s="101" customFormat="true" ht="13.5" hidden="false" customHeight="false" outlineLevel="0" collapsed="false"/>
    <row r="1088" s="101" customFormat="true" ht="13.5" hidden="false" customHeight="false" outlineLevel="0" collapsed="false"/>
    <row r="1089" s="101" customFormat="true" ht="13.5" hidden="false" customHeight="false" outlineLevel="0" collapsed="false"/>
    <row r="1090" s="101" customFormat="true" ht="13.5" hidden="false" customHeight="false" outlineLevel="0" collapsed="false"/>
    <row r="1091" s="101" customFormat="true" ht="13.5" hidden="false" customHeight="false" outlineLevel="0" collapsed="false"/>
    <row r="1092" s="101" customFormat="true" ht="13.5" hidden="false" customHeight="false" outlineLevel="0" collapsed="false"/>
    <row r="1093" s="101" customFormat="true" ht="13.5" hidden="false" customHeight="false" outlineLevel="0" collapsed="false"/>
    <row r="1094" s="101" customFormat="true" ht="13.5" hidden="false" customHeight="false" outlineLevel="0" collapsed="false"/>
    <row r="1048576" customFormat="false" ht="12.8" hidden="false" customHeight="false" outlineLevel="0" collapsed="false"/>
  </sheetData>
  <mergeCells count="45">
    <mergeCell ref="B1:D1"/>
    <mergeCell ref="B3:N3"/>
    <mergeCell ref="D4:E4"/>
    <mergeCell ref="H4:N4"/>
    <mergeCell ref="B6:D6"/>
    <mergeCell ref="B15:D15"/>
    <mergeCell ref="B23:D23"/>
    <mergeCell ref="B24:D24"/>
    <mergeCell ref="B30:D30"/>
    <mergeCell ref="B36:D36"/>
    <mergeCell ref="B38:N38"/>
    <mergeCell ref="B39:N39"/>
    <mergeCell ref="B40:N40"/>
    <mergeCell ref="E41:N41"/>
    <mergeCell ref="E42:N42"/>
    <mergeCell ref="E43:N43"/>
    <mergeCell ref="B44:N44"/>
    <mergeCell ref="E45:N45"/>
    <mergeCell ref="E46:F46"/>
    <mergeCell ref="E47:N47"/>
    <mergeCell ref="E48:N48"/>
    <mergeCell ref="E49:N49"/>
    <mergeCell ref="E50:N50"/>
    <mergeCell ref="E51:N51"/>
    <mergeCell ref="E52:N52"/>
    <mergeCell ref="C53:F53"/>
    <mergeCell ref="B55:N55"/>
    <mergeCell ref="B57:N57"/>
    <mergeCell ref="B58:N58"/>
    <mergeCell ref="E60:N60"/>
    <mergeCell ref="E61:N61"/>
    <mergeCell ref="E64:N64"/>
    <mergeCell ref="C65:G65"/>
    <mergeCell ref="B67:N67"/>
    <mergeCell ref="B69:N69"/>
    <mergeCell ref="B70:N70"/>
    <mergeCell ref="B71:N71"/>
    <mergeCell ref="E72:N72"/>
    <mergeCell ref="E73:N73"/>
    <mergeCell ref="E74:N74"/>
    <mergeCell ref="E75:N75"/>
    <mergeCell ref="E76:N76"/>
    <mergeCell ref="B78:N78"/>
    <mergeCell ref="B92:N92"/>
    <mergeCell ref="B94:N94"/>
  </mergeCells>
  <dataValidations count="4">
    <dataValidation allowBlank="false" errorStyle="stop" operator="between" showDropDown="false" showErrorMessage="false" showInputMessage="false" sqref="C12" type="list">
      <formula1>Toroid_Database!$A$2:$A$17</formula1>
      <formula2>0</formula2>
    </dataValidation>
    <dataValidation allowBlank="true" errorStyle="stop" operator="between" prompt="Select from TOP 10 recommended wire lengths" promptTitle="Wire Length" showDropDown="false" showErrorMessage="false" showInputMessage="false" sqref="C72" type="list">
      <formula1>Calculator!$B$27:$B$36</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false" errorStyle="stop" operator="between" prompt="Select the operating band. Frequency &amp; impedance auto-fill below." promptTitle="Band Selection" showDropDown="false" showErrorMessage="false" showInputMessage="true" sqref="G4" type="list">
      <formula1>"160m,80m,60m,40m,30m,20m,17m,15m,12m,10m,6m"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69" t="s">
        <v>215</v>
      </c>
      <c r="B1" s="169"/>
      <c r="C1" s="169"/>
      <c r="D1" s="169"/>
      <c r="E1" s="169"/>
      <c r="F1" s="169"/>
      <c r="G1" s="169"/>
      <c r="H1" s="169"/>
      <c r="I1" s="169"/>
      <c r="J1" s="169"/>
      <c r="K1" s="169"/>
      <c r="L1" s="169"/>
      <c r="M1" s="169"/>
      <c r="N1" s="169"/>
      <c r="O1" s="169"/>
    </row>
    <row r="2" customFormat="false" ht="31.5" hidden="false" customHeight="true" outlineLevel="0" collapsed="false">
      <c r="A2" s="170" t="s">
        <v>216</v>
      </c>
      <c r="B2" s="170"/>
      <c r="C2" s="170"/>
      <c r="D2" s="170"/>
      <c r="E2" s="170"/>
      <c r="F2" s="170"/>
      <c r="G2" s="170"/>
      <c r="H2" s="170"/>
      <c r="I2" s="170"/>
      <c r="J2" s="170"/>
      <c r="K2" s="170"/>
      <c r="L2" s="170"/>
      <c r="M2" s="170"/>
      <c r="N2" s="170"/>
      <c r="O2" s="170"/>
    </row>
    <row r="3" customFormat="false" ht="15" hidden="false" customHeight="true" outlineLevel="0" collapsed="false">
      <c r="A3" s="171" t="s">
        <v>217</v>
      </c>
      <c r="B3" s="171"/>
      <c r="C3" s="171"/>
      <c r="D3" s="171"/>
      <c r="E3" s="171"/>
      <c r="F3" s="171"/>
      <c r="G3" s="171"/>
      <c r="H3" s="171"/>
      <c r="I3" s="171"/>
      <c r="J3" s="171"/>
      <c r="K3" s="171"/>
      <c r="L3" s="171"/>
      <c r="M3" s="171"/>
      <c r="N3" s="171"/>
      <c r="O3" s="171"/>
    </row>
    <row r="4" customFormat="false" ht="34.5" hidden="false" customHeight="true" outlineLevel="0" collapsed="false">
      <c r="A4" s="172" t="s">
        <v>218</v>
      </c>
      <c r="B4" s="172" t="s">
        <v>219</v>
      </c>
      <c r="C4" s="172" t="s">
        <v>220</v>
      </c>
      <c r="D4" s="172" t="s">
        <v>221</v>
      </c>
      <c r="E4" s="172" t="s">
        <v>222</v>
      </c>
      <c r="F4" s="172" t="s">
        <v>223</v>
      </c>
      <c r="G4" s="172" t="s">
        <v>224</v>
      </c>
      <c r="H4" s="172" t="s">
        <v>225</v>
      </c>
      <c r="I4" s="172" t="s">
        <v>226</v>
      </c>
      <c r="J4" s="172" t="s">
        <v>227</v>
      </c>
      <c r="K4" s="172" t="s">
        <v>228</v>
      </c>
      <c r="L4" s="172" t="s">
        <v>229</v>
      </c>
      <c r="M4" s="172" t="s">
        <v>230</v>
      </c>
      <c r="N4" s="172" t="s">
        <v>32</v>
      </c>
      <c r="O4" s="172" t="s">
        <v>231</v>
      </c>
    </row>
    <row r="5" customFormat="false" ht="15" hidden="false" customHeight="true" outlineLevel="0" collapsed="false">
      <c r="A5" s="173" t="n">
        <v>5</v>
      </c>
      <c r="B5" s="174" t="n">
        <f aca="false">IF(Calculator!$E$10="YES",IF(A5&lt;Calculator!$G$10,0,MIN(MIN(MOD(A5/Calculator!$F$10,1),1-MOD(A5/Calculator!$F$10,1)),ABS(MOD(A5/Calculator!$F$10,1)-0.5))),1)</f>
        <v>1</v>
      </c>
      <c r="C5" s="174" t="n">
        <f aca="false">IF(Calculator!$E$11="YES",IF(A5&lt;Calculator!$G$11,0,MIN(MIN(MOD(A5/Calculator!$F$11,1),1-MOD(A5/Calculator!$F$11,1)),ABS(MOD(A5/Calculator!$F$11,1)-0.5))),1)</f>
        <v>1</v>
      </c>
      <c r="D5" s="174" t="n">
        <f aca="false">IF(Calculator!$E$12="YES",IF(A5&lt;Calculator!$G$12,0,MIN(MIN(MOD(A5/Calculator!$F$12,1),1-MOD(A5/Calculator!$F$12,1)),ABS(MOD(A5/Calculator!$F$12,1)-0.5))),1)</f>
        <v>1</v>
      </c>
      <c r="E5" s="174" t="n">
        <f aca="false">IF(Calculator!$E$13="YES",IF(A5&lt;Calculator!$G$13,0,MIN(MIN(MOD(A5/Calculator!$F$13,1),1-MOD(A5/Calculator!$F$13,1)),ABS(MOD(A5/Calculator!$F$13,1)-0.5))),1)</f>
        <v>0</v>
      </c>
      <c r="F5" s="174" t="n">
        <f aca="false">IF(Calculator!$E$14="YES",IF(A5&lt;Calculator!$G$14,0,MIN(MIN(MOD(A5/Calculator!$F$14,1),1-MOD(A5/Calculator!$F$14,1)),ABS(MOD(A5/Calculator!$F$14,1)-0.5))),1)</f>
        <v>0</v>
      </c>
      <c r="G5" s="174" t="n">
        <f aca="false">IF(Calculator!$E$15="YES",IF(A5&lt;Calculator!$G$15,0,MIN(MIN(MOD(A5/Calculator!$F$15,1),1-MOD(A5/Calculator!$F$15,1)),ABS(MOD(A5/Calculator!$F$15,1)-0.5))),1)</f>
        <v>0</v>
      </c>
      <c r="H5" s="174" t="n">
        <f aca="false">IF(Calculator!$E$16="YES",IF(A5&lt;Calculator!$G$16,0,MIN(MIN(MOD(A5/Calculator!$F$16,1),1-MOD(A5/Calculator!$F$16,1)),ABS(MOD(A5/Calculator!$F$16,1)-0.5))),1)</f>
        <v>0.135719298245614</v>
      </c>
      <c r="I5" s="174" t="n">
        <f aca="false">IF(Calculator!$E$17="YES",IF(A5&lt;Calculator!$G$17,0,MIN(MIN(MOD(A5/Calculator!$F$17,1),1-MOD(A5/Calculator!$F$17,1)),ABS(MOD(A5/Calculator!$F$17,1)-0.5))),1)</f>
        <v>0.244736842105263</v>
      </c>
      <c r="J5" s="174" t="n">
        <f aca="false">IF(Calculator!$E$18="YES",IF(A5&lt;Calculator!$G$18,0,MIN(MIN(MOD(A5/Calculator!$F$18,1),1-MOD(A5/Calculator!$F$18,1)),ABS(MOD(A5/Calculator!$F$18,1)-0.5))),1)</f>
        <v>0.124912280701755</v>
      </c>
      <c r="K5" s="174" t="n">
        <f aca="false">IF(Calculator!$E$19="YES",IF(A5&lt;Calculator!$G$19,0,MIN(MIN(MOD(A5/Calculator!$F$19,1),1-MOD(A5/Calculator!$F$19,1)),ABS(MOD(A5/Calculator!$F$19,1)-0.5))),1)</f>
        <v>0.012280701754386</v>
      </c>
      <c r="L5" s="174" t="n">
        <f aca="false">IF(Calculator!$E$20="YES",IF(A5&lt;Calculator!$G$20,0,MIN(MIN(MOD(A5/Calculator!$F$20,1),1-MOD(A5/Calculator!$F$20,1)),ABS(MOD(A5/Calculator!$F$20,1)-0.5))),1)</f>
        <v>1</v>
      </c>
      <c r="M5" s="174" t="n">
        <f aca="false">MIN(B5:L5)</f>
        <v>0</v>
      </c>
      <c r="N5" s="174" t="n">
        <f aca="false">SUMPRODUCT(($M$5:$M$555&gt;M5)*1)+SUMPRODUCT(($M$5:$M$555=M5)*(ROW($M$5:$M$555)&lt;ROW(M5)))+1</f>
        <v>502</v>
      </c>
      <c r="O5" s="174" t="str">
        <f aca="false">IF(M5&gt;=0.2,"★★★ EXCELLENT",IF(M5&gt;=0.12,"★★  GOOD",IF(M5&gt;=0.07,"★  FAIR",IF(M5&gt;=0.025,"⚠  MARGINAL","✗  AVOID"))))</f>
        <v>✗  AVOID</v>
      </c>
    </row>
    <row r="6" customFormat="false" ht="15" hidden="false" customHeight="true" outlineLevel="0" collapsed="false">
      <c r="A6" s="175" t="n">
        <v>5.1</v>
      </c>
      <c r="B6" s="176" t="n">
        <f aca="false">IF(Calculator!$E$10="YES",IF(A6&lt;Calculator!$G$10,0,MIN(MIN(MOD(A6/Calculator!$F$10,1),1-MOD(A6/Calculator!$F$10,1)),ABS(MOD(A6/Calculator!$F$10,1)-0.5))),1)</f>
        <v>1</v>
      </c>
      <c r="C6" s="176" t="n">
        <f aca="false">IF(Calculator!$E$11="YES",IF(A6&lt;Calculator!$G$11,0,MIN(MIN(MOD(A6/Calculator!$F$11,1),1-MOD(A6/Calculator!$F$11,1)),ABS(MOD(A6/Calculator!$F$11,1)-0.5))),1)</f>
        <v>1</v>
      </c>
      <c r="D6" s="176" t="n">
        <f aca="false">IF(Calculator!$E$12="YES",IF(A6&lt;Calculator!$G$12,0,MIN(MIN(MOD(A6/Calculator!$F$12,1),1-MOD(A6/Calculator!$F$12,1)),ABS(MOD(A6/Calculator!$F$12,1)-0.5))),1)</f>
        <v>1</v>
      </c>
      <c r="E6" s="176" t="n">
        <f aca="false">IF(Calculator!$E$13="YES",IF(A6&lt;Calculator!$G$13,0,MIN(MIN(MOD(A6/Calculator!$F$13,1),1-MOD(A6/Calculator!$F$13,1)),ABS(MOD(A6/Calculator!$F$13,1)-0.5))),1)</f>
        <v>0</v>
      </c>
      <c r="F6" s="176" t="n">
        <f aca="false">IF(Calculator!$E$14="YES",IF(A6&lt;Calculator!$G$14,0,MIN(MIN(MOD(A6/Calculator!$F$14,1),1-MOD(A6/Calculator!$F$14,1)),ABS(MOD(A6/Calculator!$F$14,1)-0.5))),1)</f>
        <v>0</v>
      </c>
      <c r="G6" s="176" t="n">
        <f aca="false">IF(Calculator!$E$15="YES",IF(A6&lt;Calculator!$G$15,0,MIN(MIN(MOD(A6/Calculator!$F$15,1),1-MOD(A6/Calculator!$F$15,1)),ABS(MOD(A6/Calculator!$F$15,1)-0.5))),1)</f>
        <v>0.00731578947368416</v>
      </c>
      <c r="H6" s="176" t="n">
        <f aca="false">IF(Calculator!$E$16="YES",IF(A6&lt;Calculator!$G$16,0,MIN(MIN(MOD(A6/Calculator!$F$16,1),1-MOD(A6/Calculator!$F$16,1)),ABS(MOD(A6/Calculator!$F$16,1)-0.5))),1)</f>
        <v>0.148433684210527</v>
      </c>
      <c r="I6" s="176" t="n">
        <f aca="false">IF(Calculator!$E$17="YES",IF(A6&lt;Calculator!$G$17,0,MIN(MIN(MOD(A6/Calculator!$F$17,1),1-MOD(A6/Calculator!$F$17,1)),ABS(MOD(A6/Calculator!$F$17,1)-0.5))),1)</f>
        <v>0.240368421052632</v>
      </c>
      <c r="J6" s="176" t="n">
        <f aca="false">IF(Calculator!$E$18="YES",IF(A6&lt;Calculator!$G$18,0,MIN(MIN(MOD(A6/Calculator!$F$18,1),1-MOD(A6/Calculator!$F$18,1)),ABS(MOD(A6/Calculator!$F$18,1)-0.5))),1)</f>
        <v>0.10741052631579</v>
      </c>
      <c r="K6" s="176" t="n">
        <f aca="false">IF(Calculator!$E$19="YES",IF(A6&lt;Calculator!$G$19,0,MIN(MIN(MOD(A6/Calculator!$F$19,1),1-MOD(A6/Calculator!$F$19,1)),ABS(MOD(A6/Calculator!$F$19,1)-0.5))),1)</f>
        <v>0.0325263157894735</v>
      </c>
      <c r="L6" s="176" t="n">
        <f aca="false">IF(Calculator!$E$20="YES",IF(A6&lt;Calculator!$G$20,0,MIN(MIN(MOD(A6/Calculator!$F$20,1),1-MOD(A6/Calculator!$F$20,1)),ABS(MOD(A6/Calculator!$F$20,1)-0.5))),1)</f>
        <v>1</v>
      </c>
      <c r="M6" s="176" t="n">
        <f aca="false">MIN(B6:L6)</f>
        <v>0</v>
      </c>
      <c r="N6" s="176" t="n">
        <f aca="false">SUMPRODUCT(($M$5:$M$555&gt;M6)*1)+SUMPRODUCT(($M$5:$M$555=M6)*(ROW($M$5:$M$555)&lt;ROW(M6)))+1</f>
        <v>503</v>
      </c>
      <c r="O6" s="176" t="str">
        <f aca="false">IF(M6&gt;=0.2,"★★★ EXCELLENT",IF(M6&gt;=0.12,"★★  GOOD",IF(M6&gt;=0.07,"★  FAIR",IF(M6&gt;=0.025,"⚠  MARGINAL","✗  AVOID"))))</f>
        <v>✗  AVOID</v>
      </c>
    </row>
    <row r="7" customFormat="false" ht="15" hidden="false" customHeight="true" outlineLevel="0" collapsed="false">
      <c r="A7" s="173" t="n">
        <v>5.2</v>
      </c>
      <c r="B7" s="174" t="n">
        <f aca="false">IF(Calculator!$E$10="YES",IF(A7&lt;Calculator!$G$10,0,MIN(MIN(MOD(A7/Calculator!$F$10,1),1-MOD(A7/Calculator!$F$10,1)),ABS(MOD(A7/Calculator!$F$10,1)-0.5))),1)</f>
        <v>1</v>
      </c>
      <c r="C7" s="174" t="n">
        <f aca="false">IF(Calculator!$E$11="YES",IF(A7&lt;Calculator!$G$11,0,MIN(MIN(MOD(A7/Calculator!$F$11,1),1-MOD(A7/Calculator!$F$11,1)),ABS(MOD(A7/Calculator!$F$11,1)-0.5))),1)</f>
        <v>1</v>
      </c>
      <c r="D7" s="174" t="n">
        <f aca="false">IF(Calculator!$E$12="YES",IF(A7&lt;Calculator!$G$12,0,MIN(MIN(MOD(A7/Calculator!$F$12,1),1-MOD(A7/Calculator!$F$12,1)),ABS(MOD(A7/Calculator!$F$12,1)-0.5))),1)</f>
        <v>1</v>
      </c>
      <c r="E7" s="174" t="n">
        <f aca="false">IF(Calculator!$E$13="YES",IF(A7&lt;Calculator!$G$13,0,MIN(MIN(MOD(A7/Calculator!$F$13,1),1-MOD(A7/Calculator!$F$13,1)),ABS(MOD(A7/Calculator!$F$13,1)-0.5))),1)</f>
        <v>0</v>
      </c>
      <c r="F7" s="174" t="n">
        <f aca="false">IF(Calculator!$E$14="YES",IF(A7&lt;Calculator!$G$14,0,MIN(MIN(MOD(A7/Calculator!$F$14,1),1-MOD(A7/Calculator!$F$14,1)),ABS(MOD(A7/Calculator!$F$14,1)-0.5))),1)</f>
        <v>0</v>
      </c>
      <c r="G7" s="174" t="n">
        <f aca="false">IF(Calculator!$E$15="YES",IF(A7&lt;Calculator!$G$15,0,MIN(MIN(MOD(A7/Calculator!$F$15,1),1-MOD(A7/Calculator!$F$15,1)),ABS(MOD(A7/Calculator!$F$15,1)-0.5))),1)</f>
        <v>0.0172631578947369</v>
      </c>
      <c r="H7" s="174" t="n">
        <f aca="false">IF(Calculator!$E$16="YES",IF(A7&lt;Calculator!$G$16,0,MIN(MIN(MOD(A7/Calculator!$F$16,1),1-MOD(A7/Calculator!$F$16,1)),ABS(MOD(A7/Calculator!$F$16,1)-0.5))),1)</f>
        <v>0.161148070175439</v>
      </c>
      <c r="I7" s="174" t="n">
        <f aca="false">IF(Calculator!$E$17="YES",IF(A7&lt;Calculator!$G$17,0,MIN(MIN(MOD(A7/Calculator!$F$17,1),1-MOD(A7/Calculator!$F$17,1)),ABS(MOD(A7/Calculator!$F$17,1)-0.5))),1)</f>
        <v>0.225473684210527</v>
      </c>
      <c r="J7" s="174" t="n">
        <f aca="false">IF(Calculator!$E$18="YES",IF(A7&lt;Calculator!$G$18,0,MIN(MIN(MOD(A7/Calculator!$F$18,1),1-MOD(A7/Calculator!$F$18,1)),ABS(MOD(A7/Calculator!$F$18,1)-0.5))),1)</f>
        <v>0.0899087719298249</v>
      </c>
      <c r="K7" s="174" t="n">
        <f aca="false">IF(Calculator!$E$19="YES",IF(A7&lt;Calculator!$G$19,0,MIN(MIN(MOD(A7/Calculator!$F$19,1),1-MOD(A7/Calculator!$F$19,1)),ABS(MOD(A7/Calculator!$F$19,1)-0.5))),1)</f>
        <v>0.0527719298245615</v>
      </c>
      <c r="L7" s="174" t="n">
        <f aca="false">IF(Calculator!$E$20="YES",IF(A7&lt;Calculator!$G$20,0,MIN(MIN(MOD(A7/Calculator!$F$20,1),1-MOD(A7/Calculator!$F$20,1)),ABS(MOD(A7/Calculator!$F$20,1)-0.5))),1)</f>
        <v>1</v>
      </c>
      <c r="M7" s="174" t="n">
        <f aca="false">MIN(B7:L7)</f>
        <v>0</v>
      </c>
      <c r="N7" s="174" t="n">
        <f aca="false">SUMPRODUCT(($M$5:$M$555&gt;M7)*1)+SUMPRODUCT(($M$5:$M$555=M7)*(ROW($M$5:$M$555)&lt;ROW(M7)))+1</f>
        <v>504</v>
      </c>
      <c r="O7" s="174" t="str">
        <f aca="false">IF(M7&gt;=0.2,"★★★ EXCELLENT",IF(M7&gt;=0.12,"★★  GOOD",IF(M7&gt;=0.07,"★  FAIR",IF(M7&gt;=0.025,"⚠  MARGINAL","✗  AVOID"))))</f>
        <v>✗  AVOID</v>
      </c>
    </row>
    <row r="8" customFormat="false" ht="15" hidden="false" customHeight="true" outlineLevel="0" collapsed="false">
      <c r="A8" s="175" t="n">
        <v>5.3</v>
      </c>
      <c r="B8" s="176" t="n">
        <f aca="false">IF(Calculator!$E$10="YES",IF(A8&lt;Calculator!$G$10,0,MIN(MIN(MOD(A8/Calculator!$F$10,1),1-MOD(A8/Calculator!$F$10,1)),ABS(MOD(A8/Calculator!$F$10,1)-0.5))),1)</f>
        <v>1</v>
      </c>
      <c r="C8" s="176" t="n">
        <f aca="false">IF(Calculator!$E$11="YES",IF(A8&lt;Calculator!$G$11,0,MIN(MIN(MOD(A8/Calculator!$F$11,1),1-MOD(A8/Calculator!$F$11,1)),ABS(MOD(A8/Calculator!$F$11,1)-0.5))),1)</f>
        <v>1</v>
      </c>
      <c r="D8" s="176" t="n">
        <f aca="false">IF(Calculator!$E$12="YES",IF(A8&lt;Calculator!$G$12,0,MIN(MIN(MOD(A8/Calculator!$F$12,1),1-MOD(A8/Calculator!$F$12,1)),ABS(MOD(A8/Calculator!$F$12,1)-0.5))),1)</f>
        <v>1</v>
      </c>
      <c r="E8" s="176" t="n">
        <f aca="false">IF(Calculator!$E$13="YES",IF(A8&lt;Calculator!$G$13,0,MIN(MIN(MOD(A8/Calculator!$F$13,1),1-MOD(A8/Calculator!$F$13,1)),ABS(MOD(A8/Calculator!$F$13,1)-0.5))),1)</f>
        <v>0</v>
      </c>
      <c r="F8" s="176" t="n">
        <f aca="false">IF(Calculator!$E$14="YES",IF(A8&lt;Calculator!$G$14,0,MIN(MIN(MOD(A8/Calculator!$F$14,1),1-MOD(A8/Calculator!$F$14,1)),ABS(MOD(A8/Calculator!$F$14,1)-0.5))),1)</f>
        <v>0</v>
      </c>
      <c r="G8" s="176" t="n">
        <f aca="false">IF(Calculator!$E$15="YES",IF(A8&lt;Calculator!$G$15,0,MIN(MIN(MOD(A8/Calculator!$F$15,1),1-MOD(A8/Calculator!$F$15,1)),ABS(MOD(A8/Calculator!$F$15,1)-0.5))),1)</f>
        <v>0.0272105263157895</v>
      </c>
      <c r="H8" s="176" t="n">
        <f aca="false">IF(Calculator!$E$16="YES",IF(A8&lt;Calculator!$G$16,0,MIN(MIN(MOD(A8/Calculator!$F$16,1),1-MOD(A8/Calculator!$F$16,1)),ABS(MOD(A8/Calculator!$F$16,1)-0.5))),1)</f>
        <v>0.173862456140351</v>
      </c>
      <c r="I8" s="176" t="n">
        <f aca="false">IF(Calculator!$E$17="YES",IF(A8&lt;Calculator!$G$17,0,MIN(MIN(MOD(A8/Calculator!$F$17,1),1-MOD(A8/Calculator!$F$17,1)),ABS(MOD(A8/Calculator!$F$17,1)-0.5))),1)</f>
        <v>0.210578947368422</v>
      </c>
      <c r="J8" s="176" t="n">
        <f aca="false">IF(Calculator!$E$18="YES",IF(A8&lt;Calculator!$G$18,0,MIN(MIN(MOD(A8/Calculator!$F$18,1),1-MOD(A8/Calculator!$F$18,1)),ABS(MOD(A8/Calculator!$F$18,1)-0.5))),1)</f>
        <v>0.0724070175438601</v>
      </c>
      <c r="K8" s="176" t="n">
        <f aca="false">IF(Calculator!$E$19="YES",IF(A8&lt;Calculator!$G$19,0,MIN(MIN(MOD(A8/Calculator!$F$19,1),1-MOD(A8/Calculator!$F$19,1)),ABS(MOD(A8/Calculator!$F$19,1)-0.5))),1)</f>
        <v>0.073017543859649</v>
      </c>
      <c r="L8" s="176" t="n">
        <f aca="false">IF(Calculator!$E$20="YES",IF(A8&lt;Calculator!$G$20,0,MIN(MIN(MOD(A8/Calculator!$F$20,1),1-MOD(A8/Calculator!$F$20,1)),ABS(MOD(A8/Calculator!$F$20,1)-0.5))),1)</f>
        <v>1</v>
      </c>
      <c r="M8" s="176" t="n">
        <f aca="false">MIN(B8:L8)</f>
        <v>0</v>
      </c>
      <c r="N8" s="176" t="n">
        <f aca="false">SUMPRODUCT(($M$5:$M$555&gt;M8)*1)+SUMPRODUCT(($M$5:$M$555=M8)*(ROW($M$5:$M$555)&lt;ROW(M8)))+1</f>
        <v>505</v>
      </c>
      <c r="O8" s="176" t="str">
        <f aca="false">IF(M8&gt;=0.2,"★★★ EXCELLENT",IF(M8&gt;=0.12,"★★  GOOD",IF(M8&gt;=0.07,"★  FAIR",IF(M8&gt;=0.025,"⚠  MARGINAL","✗  AVOID"))))</f>
        <v>✗  AVOID</v>
      </c>
    </row>
    <row r="9" customFormat="false" ht="15" hidden="false" customHeight="true" outlineLevel="0" collapsed="false">
      <c r="A9" s="173" t="n">
        <v>5.4</v>
      </c>
      <c r="B9" s="174" t="n">
        <f aca="false">IF(Calculator!$E$10="YES",IF(A9&lt;Calculator!$G$10,0,MIN(MIN(MOD(A9/Calculator!$F$10,1),1-MOD(A9/Calculator!$F$10,1)),ABS(MOD(A9/Calculator!$F$10,1)-0.5))),1)</f>
        <v>1</v>
      </c>
      <c r="C9" s="174" t="n">
        <f aca="false">IF(Calculator!$E$11="YES",IF(A9&lt;Calculator!$G$11,0,MIN(MIN(MOD(A9/Calculator!$F$11,1),1-MOD(A9/Calculator!$F$11,1)),ABS(MOD(A9/Calculator!$F$11,1)-0.5))),1)</f>
        <v>1</v>
      </c>
      <c r="D9" s="174" t="n">
        <f aca="false">IF(Calculator!$E$12="YES",IF(A9&lt;Calculator!$G$12,0,MIN(MIN(MOD(A9/Calculator!$F$12,1),1-MOD(A9/Calculator!$F$12,1)),ABS(MOD(A9/Calculator!$F$12,1)-0.5))),1)</f>
        <v>1</v>
      </c>
      <c r="E9" s="174" t="n">
        <f aca="false">IF(Calculator!$E$13="YES",IF(A9&lt;Calculator!$G$13,0,MIN(MIN(MOD(A9/Calculator!$F$13,1),1-MOD(A9/Calculator!$F$13,1)),ABS(MOD(A9/Calculator!$F$13,1)-0.5))),1)</f>
        <v>0</v>
      </c>
      <c r="F9" s="174" t="n">
        <f aca="false">IF(Calculator!$E$14="YES",IF(A9&lt;Calculator!$G$14,0,MIN(MIN(MOD(A9/Calculator!$F$14,1),1-MOD(A9/Calculator!$F$14,1)),ABS(MOD(A9/Calculator!$F$14,1)-0.5))),1)</f>
        <v>0</v>
      </c>
      <c r="G9" s="174" t="n">
        <f aca="false">IF(Calculator!$E$15="YES",IF(A9&lt;Calculator!$G$15,0,MIN(MIN(MOD(A9/Calculator!$F$15,1),1-MOD(A9/Calculator!$F$15,1)),ABS(MOD(A9/Calculator!$F$15,1)-0.5))),1)</f>
        <v>0.0371578947368422</v>
      </c>
      <c r="H9" s="174" t="n">
        <f aca="false">IF(Calculator!$E$16="YES",IF(A9&lt;Calculator!$G$16,0,MIN(MIN(MOD(A9/Calculator!$F$16,1),1-MOD(A9/Calculator!$F$16,1)),ABS(MOD(A9/Calculator!$F$16,1)-0.5))),1)</f>
        <v>0.186576842105264</v>
      </c>
      <c r="I9" s="174" t="n">
        <f aca="false">IF(Calculator!$E$17="YES",IF(A9&lt;Calculator!$G$17,0,MIN(MIN(MOD(A9/Calculator!$F$17,1),1-MOD(A9/Calculator!$F$17,1)),ABS(MOD(A9/Calculator!$F$17,1)-0.5))),1)</f>
        <v>0.195684210526316</v>
      </c>
      <c r="J9" s="174" t="n">
        <f aca="false">IF(Calculator!$E$18="YES",IF(A9&lt;Calculator!$G$18,0,MIN(MIN(MOD(A9/Calculator!$F$18,1),1-MOD(A9/Calculator!$F$18,1)),ABS(MOD(A9/Calculator!$F$18,1)-0.5))),1)</f>
        <v>0.0549052631578951</v>
      </c>
      <c r="K9" s="174" t="n">
        <f aca="false">IF(Calculator!$E$19="YES",IF(A9&lt;Calculator!$G$19,0,MIN(MIN(MOD(A9/Calculator!$F$19,1),1-MOD(A9/Calculator!$F$19,1)),ABS(MOD(A9/Calculator!$F$19,1)-0.5))),1)</f>
        <v>0.0932631578947369</v>
      </c>
      <c r="L9" s="174" t="n">
        <f aca="false">IF(Calculator!$E$20="YES",IF(A9&lt;Calculator!$G$20,0,MIN(MIN(MOD(A9/Calculator!$F$20,1),1-MOD(A9/Calculator!$F$20,1)),ABS(MOD(A9/Calculator!$F$20,1)-0.5))),1)</f>
        <v>1</v>
      </c>
      <c r="M9" s="174" t="n">
        <f aca="false">MIN(B9:L9)</f>
        <v>0</v>
      </c>
      <c r="N9" s="174" t="n">
        <f aca="false">SUMPRODUCT(($M$5:$M$555&gt;M9)*1)+SUMPRODUCT(($M$5:$M$555=M9)*(ROW($M$5:$M$555)&lt;ROW(M9)))+1</f>
        <v>506</v>
      </c>
      <c r="O9" s="174" t="str">
        <f aca="false">IF(M9&gt;=0.2,"★★★ EXCELLENT",IF(M9&gt;=0.12,"★★  GOOD",IF(M9&gt;=0.07,"★  FAIR",IF(M9&gt;=0.025,"⚠  MARGINAL","✗  AVOID"))))</f>
        <v>✗  AVOID</v>
      </c>
    </row>
    <row r="10" customFormat="false" ht="15" hidden="false" customHeight="true" outlineLevel="0" collapsed="false">
      <c r="A10" s="175" t="n">
        <v>5.5</v>
      </c>
      <c r="B10" s="176" t="n">
        <f aca="false">IF(Calculator!$E$10="YES",IF(A10&lt;Calculator!$G$10,0,MIN(MIN(MOD(A10/Calculator!$F$10,1),1-MOD(A10/Calculator!$F$10,1)),ABS(MOD(A10/Calculator!$F$10,1)-0.5))),1)</f>
        <v>1</v>
      </c>
      <c r="C10" s="176" t="n">
        <f aca="false">IF(Calculator!$E$11="YES",IF(A10&lt;Calculator!$G$11,0,MIN(MIN(MOD(A10/Calculator!$F$11,1),1-MOD(A10/Calculator!$F$11,1)),ABS(MOD(A10/Calculator!$F$11,1)-0.5))),1)</f>
        <v>1</v>
      </c>
      <c r="D10" s="176" t="n">
        <f aca="false">IF(Calculator!$E$12="YES",IF(A10&lt;Calculator!$G$12,0,MIN(MIN(MOD(A10/Calculator!$F$12,1),1-MOD(A10/Calculator!$F$12,1)),ABS(MOD(A10/Calculator!$F$12,1)-0.5))),1)</f>
        <v>1</v>
      </c>
      <c r="E10" s="176" t="n">
        <f aca="false">IF(Calculator!$E$13="YES",IF(A10&lt;Calculator!$G$13,0,MIN(MIN(MOD(A10/Calculator!$F$13,1),1-MOD(A10/Calculator!$F$13,1)),ABS(MOD(A10/Calculator!$F$13,1)-0.5))),1)</f>
        <v>0</v>
      </c>
      <c r="F10" s="176" t="n">
        <f aca="false">IF(Calculator!$E$14="YES",IF(A10&lt;Calculator!$G$14,0,MIN(MIN(MOD(A10/Calculator!$F$14,1),1-MOD(A10/Calculator!$F$14,1)),ABS(MOD(A10/Calculator!$F$14,1)-0.5))),1)</f>
        <v>0</v>
      </c>
      <c r="G10" s="176" t="n">
        <f aca="false">IF(Calculator!$E$15="YES",IF(A10&lt;Calculator!$G$15,0,MIN(MIN(MOD(A10/Calculator!$F$15,1),1-MOD(A10/Calculator!$F$15,1)),ABS(MOD(A10/Calculator!$F$15,1)-0.5))),1)</f>
        <v>0.0471052631578948</v>
      </c>
      <c r="H10" s="176" t="n">
        <f aca="false">IF(Calculator!$E$16="YES",IF(A10&lt;Calculator!$G$16,0,MIN(MIN(MOD(A10/Calculator!$F$16,1),1-MOD(A10/Calculator!$F$16,1)),ABS(MOD(A10/Calculator!$F$16,1)-0.5))),1)</f>
        <v>0.199291228070176</v>
      </c>
      <c r="I10" s="176" t="n">
        <f aca="false">IF(Calculator!$E$17="YES",IF(A10&lt;Calculator!$G$17,0,MIN(MIN(MOD(A10/Calculator!$F$17,1),1-MOD(A10/Calculator!$F$17,1)),ABS(MOD(A10/Calculator!$F$17,1)-0.5))),1)</f>
        <v>0.180789473684211</v>
      </c>
      <c r="J10" s="176" t="n">
        <f aca="false">IF(Calculator!$E$18="YES",IF(A10&lt;Calculator!$G$18,0,MIN(MIN(MOD(A10/Calculator!$F$18,1),1-MOD(A10/Calculator!$F$18,1)),ABS(MOD(A10/Calculator!$F$18,1)-0.5))),1)</f>
        <v>0.0374035087719303</v>
      </c>
      <c r="K10" s="176" t="n">
        <f aca="false">IF(Calculator!$E$19="YES",IF(A10&lt;Calculator!$G$19,0,MIN(MIN(MOD(A10/Calculator!$F$19,1),1-MOD(A10/Calculator!$F$19,1)),ABS(MOD(A10/Calculator!$F$19,1)-0.5))),1)</f>
        <v>0.113508771929824</v>
      </c>
      <c r="L10" s="176" t="n">
        <f aca="false">IF(Calculator!$E$20="YES",IF(A10&lt;Calculator!$G$20,0,MIN(MIN(MOD(A10/Calculator!$F$20,1),1-MOD(A10/Calculator!$F$20,1)),ABS(MOD(A10/Calculator!$F$20,1)-0.5))),1)</f>
        <v>1</v>
      </c>
      <c r="M10" s="176" t="n">
        <f aca="false">MIN(B10:L10)</f>
        <v>0</v>
      </c>
      <c r="N10" s="176" t="n">
        <f aca="false">SUMPRODUCT(($M$5:$M$555&gt;M10)*1)+SUMPRODUCT(($M$5:$M$555=M10)*(ROW($M$5:$M$555)&lt;ROW(M10)))+1</f>
        <v>507</v>
      </c>
      <c r="O10" s="176" t="str">
        <f aca="false">IF(M10&gt;=0.2,"★★★ EXCELLENT",IF(M10&gt;=0.12,"★★  GOOD",IF(M10&gt;=0.07,"★  FAIR",IF(M10&gt;=0.025,"⚠  MARGINAL","✗  AVOID"))))</f>
        <v>✗  AVOID</v>
      </c>
    </row>
    <row r="11" customFormat="false" ht="15" hidden="false" customHeight="true" outlineLevel="0" collapsed="false">
      <c r="A11" s="173" t="n">
        <v>5.6</v>
      </c>
      <c r="B11" s="174" t="n">
        <f aca="false">IF(Calculator!$E$10="YES",IF(A11&lt;Calculator!$G$10,0,MIN(MIN(MOD(A11/Calculator!$F$10,1),1-MOD(A11/Calculator!$F$10,1)),ABS(MOD(A11/Calculator!$F$10,1)-0.5))),1)</f>
        <v>1</v>
      </c>
      <c r="C11" s="174" t="n">
        <f aca="false">IF(Calculator!$E$11="YES",IF(A11&lt;Calculator!$G$11,0,MIN(MIN(MOD(A11/Calculator!$F$11,1),1-MOD(A11/Calculator!$F$11,1)),ABS(MOD(A11/Calculator!$F$11,1)-0.5))),1)</f>
        <v>1</v>
      </c>
      <c r="D11" s="174" t="n">
        <f aca="false">IF(Calculator!$E$12="YES",IF(A11&lt;Calculator!$G$12,0,MIN(MIN(MOD(A11/Calculator!$F$12,1),1-MOD(A11/Calculator!$F$12,1)),ABS(MOD(A11/Calculator!$F$12,1)-0.5))),1)</f>
        <v>1</v>
      </c>
      <c r="E11" s="174" t="n">
        <f aca="false">IF(Calculator!$E$13="YES",IF(A11&lt;Calculator!$G$13,0,MIN(MIN(MOD(A11/Calculator!$F$13,1),1-MOD(A11/Calculator!$F$13,1)),ABS(MOD(A11/Calculator!$F$13,1)-0.5))),1)</f>
        <v>0</v>
      </c>
      <c r="F11" s="174" t="n">
        <f aca="false">IF(Calculator!$E$14="YES",IF(A11&lt;Calculator!$G$14,0,MIN(MIN(MOD(A11/Calculator!$F$14,1),1-MOD(A11/Calculator!$F$14,1)),ABS(MOD(A11/Calculator!$F$14,1)-0.5))),1)</f>
        <v>0</v>
      </c>
      <c r="G11" s="174" t="n">
        <f aca="false">IF(Calculator!$E$15="YES",IF(A11&lt;Calculator!$G$15,0,MIN(MIN(MOD(A11/Calculator!$F$15,1),1-MOD(A11/Calculator!$F$15,1)),ABS(MOD(A11/Calculator!$F$15,1)-0.5))),1)</f>
        <v>0.0570526315789474</v>
      </c>
      <c r="H11" s="174" t="n">
        <f aca="false">IF(Calculator!$E$16="YES",IF(A11&lt;Calculator!$G$16,0,MIN(MIN(MOD(A11/Calculator!$F$16,1),1-MOD(A11/Calculator!$F$16,1)),ABS(MOD(A11/Calculator!$F$16,1)-0.5))),1)</f>
        <v>0.212005614035088</v>
      </c>
      <c r="I11" s="174" t="n">
        <f aca="false">IF(Calculator!$E$17="YES",IF(A11&lt;Calculator!$G$17,0,MIN(MIN(MOD(A11/Calculator!$F$17,1),1-MOD(A11/Calculator!$F$17,1)),ABS(MOD(A11/Calculator!$F$17,1)-0.5))),1)</f>
        <v>0.165894736842106</v>
      </c>
      <c r="J11" s="174" t="n">
        <f aca="false">IF(Calculator!$E$18="YES",IF(A11&lt;Calculator!$G$18,0,MIN(MIN(MOD(A11/Calculator!$F$18,1),1-MOD(A11/Calculator!$F$18,1)),ABS(MOD(A11/Calculator!$F$18,1)-0.5))),1)</f>
        <v>0.0199017543859654</v>
      </c>
      <c r="K11" s="174" t="n">
        <f aca="false">IF(Calculator!$E$19="YES",IF(A11&lt;Calculator!$G$19,0,MIN(MIN(MOD(A11/Calculator!$F$19,1),1-MOD(A11/Calculator!$F$19,1)),ABS(MOD(A11/Calculator!$F$19,1)-0.5))),1)</f>
        <v>0.133754385964912</v>
      </c>
      <c r="L11" s="174" t="n">
        <f aca="false">IF(Calculator!$E$20="YES",IF(A11&lt;Calculator!$G$20,0,MIN(MIN(MOD(A11/Calculator!$F$20,1),1-MOD(A11/Calculator!$F$20,1)),ABS(MOD(A11/Calculator!$F$20,1)-0.5))),1)</f>
        <v>1</v>
      </c>
      <c r="M11" s="174" t="n">
        <f aca="false">MIN(B11:L11)</f>
        <v>0</v>
      </c>
      <c r="N11" s="174" t="n">
        <f aca="false">SUMPRODUCT(($M$5:$M$555&gt;M11)*1)+SUMPRODUCT(($M$5:$M$555=M11)*(ROW($M$5:$M$555)&lt;ROW(M11)))+1</f>
        <v>508</v>
      </c>
      <c r="O11" s="174" t="str">
        <f aca="false">IF(M11&gt;=0.2,"★★★ EXCELLENT",IF(M11&gt;=0.12,"★★  GOOD",IF(M11&gt;=0.07,"★  FAIR",IF(M11&gt;=0.025,"⚠  MARGINAL","✗  AVOID"))))</f>
        <v>✗  AVOID</v>
      </c>
    </row>
    <row r="12" customFormat="false" ht="15" hidden="false" customHeight="true" outlineLevel="0" collapsed="false">
      <c r="A12" s="175" t="n">
        <v>5.7</v>
      </c>
      <c r="B12" s="176" t="n">
        <f aca="false">IF(Calculator!$E$10="YES",IF(A12&lt;Calculator!$G$10,0,MIN(MIN(MOD(A12/Calculator!$F$10,1),1-MOD(A12/Calculator!$F$10,1)),ABS(MOD(A12/Calculator!$F$10,1)-0.5))),1)</f>
        <v>1</v>
      </c>
      <c r="C12" s="176" t="n">
        <f aca="false">IF(Calculator!$E$11="YES",IF(A12&lt;Calculator!$G$11,0,MIN(MIN(MOD(A12/Calculator!$F$11,1),1-MOD(A12/Calculator!$F$11,1)),ABS(MOD(A12/Calculator!$F$11,1)-0.5))),1)</f>
        <v>1</v>
      </c>
      <c r="D12" s="176" t="n">
        <f aca="false">IF(Calculator!$E$12="YES",IF(A12&lt;Calculator!$G$12,0,MIN(MIN(MOD(A12/Calculator!$F$12,1),1-MOD(A12/Calculator!$F$12,1)),ABS(MOD(A12/Calculator!$F$12,1)-0.5))),1)</f>
        <v>1</v>
      </c>
      <c r="E12" s="176" t="n">
        <f aca="false">IF(Calculator!$E$13="YES",IF(A12&lt;Calculator!$G$13,0,MIN(MIN(MOD(A12/Calculator!$F$13,1),1-MOD(A12/Calculator!$F$13,1)),ABS(MOD(A12/Calculator!$F$13,1)-0.5))),1)</f>
        <v>0</v>
      </c>
      <c r="F12" s="176" t="n">
        <f aca="false">IF(Calculator!$E$14="YES",IF(A12&lt;Calculator!$G$14,0,MIN(MIN(MOD(A12/Calculator!$F$14,1),1-MOD(A12/Calculator!$F$14,1)),ABS(MOD(A12/Calculator!$F$14,1)-0.5))),1)</f>
        <v>0</v>
      </c>
      <c r="G12" s="176" t="n">
        <f aca="false">IF(Calculator!$E$15="YES",IF(A12&lt;Calculator!$G$15,0,MIN(MIN(MOD(A12/Calculator!$F$15,1),1-MOD(A12/Calculator!$F$15,1)),ABS(MOD(A12/Calculator!$F$15,1)-0.5))),1)</f>
        <v>0.0670000000000001</v>
      </c>
      <c r="H12" s="176" t="n">
        <f aca="false">IF(Calculator!$E$16="YES",IF(A12&lt;Calculator!$G$16,0,MIN(MIN(MOD(A12/Calculator!$F$16,1),1-MOD(A12/Calculator!$F$16,1)),ABS(MOD(A12/Calculator!$F$16,1)-0.5))),1)</f>
        <v>0.22472</v>
      </c>
      <c r="I12" s="176" t="n">
        <f aca="false">IF(Calculator!$E$17="YES",IF(A12&lt;Calculator!$G$17,0,MIN(MIN(MOD(A12/Calculator!$F$17,1),1-MOD(A12/Calculator!$F$17,1)),ABS(MOD(A12/Calculator!$F$17,1)-0.5))),1)</f>
        <v>0.151000000000001</v>
      </c>
      <c r="J12" s="176" t="n">
        <f aca="false">IF(Calculator!$E$18="YES",IF(A12&lt;Calculator!$G$18,0,MIN(MIN(MOD(A12/Calculator!$F$18,1),1-MOD(A12/Calculator!$F$18,1)),ABS(MOD(A12/Calculator!$F$18,1)-0.5))),1)</f>
        <v>0.0024000000000004</v>
      </c>
      <c r="K12" s="176" t="n">
        <f aca="false">IF(Calculator!$E$19="YES",IF(A12&lt;Calculator!$G$19,0,MIN(MIN(MOD(A12/Calculator!$F$19,1),1-MOD(A12/Calculator!$F$19,1)),ABS(MOD(A12/Calculator!$F$19,1)-0.5))),1)</f>
        <v>0.154</v>
      </c>
      <c r="L12" s="176" t="n">
        <f aca="false">IF(Calculator!$E$20="YES",IF(A12&lt;Calculator!$G$20,0,MIN(MIN(MOD(A12/Calculator!$F$20,1),1-MOD(A12/Calculator!$F$20,1)),ABS(MOD(A12/Calculator!$F$20,1)-0.5))),1)</f>
        <v>1</v>
      </c>
      <c r="M12" s="176" t="n">
        <f aca="false">MIN(B12:L12)</f>
        <v>0</v>
      </c>
      <c r="N12" s="176" t="n">
        <f aca="false">SUMPRODUCT(($M$5:$M$555&gt;M12)*1)+SUMPRODUCT(($M$5:$M$555=M12)*(ROW($M$5:$M$555)&lt;ROW(M12)))+1</f>
        <v>509</v>
      </c>
      <c r="O12" s="176" t="str">
        <f aca="false">IF(M12&gt;=0.2,"★★★ EXCELLENT",IF(M12&gt;=0.12,"★★  GOOD",IF(M12&gt;=0.07,"★  FAIR",IF(M12&gt;=0.025,"⚠  MARGINAL","✗  AVOID"))))</f>
        <v>✗  AVOID</v>
      </c>
    </row>
    <row r="13" customFormat="false" ht="15" hidden="false" customHeight="true" outlineLevel="0" collapsed="false">
      <c r="A13" s="173" t="n">
        <v>5.8</v>
      </c>
      <c r="B13" s="174" t="n">
        <f aca="false">IF(Calculator!$E$10="YES",IF(A13&lt;Calculator!$G$10,0,MIN(MIN(MOD(A13/Calculator!$F$10,1),1-MOD(A13/Calculator!$F$10,1)),ABS(MOD(A13/Calculator!$F$10,1)-0.5))),1)</f>
        <v>1</v>
      </c>
      <c r="C13" s="174" t="n">
        <f aca="false">IF(Calculator!$E$11="YES",IF(A13&lt;Calculator!$G$11,0,MIN(MIN(MOD(A13/Calculator!$F$11,1),1-MOD(A13/Calculator!$F$11,1)),ABS(MOD(A13/Calculator!$F$11,1)-0.5))),1)</f>
        <v>1</v>
      </c>
      <c r="D13" s="174" t="n">
        <f aca="false">IF(Calculator!$E$12="YES",IF(A13&lt;Calculator!$G$12,0,MIN(MIN(MOD(A13/Calculator!$F$12,1),1-MOD(A13/Calculator!$F$12,1)),ABS(MOD(A13/Calculator!$F$12,1)-0.5))),1)</f>
        <v>1</v>
      </c>
      <c r="E13" s="174" t="n">
        <f aca="false">IF(Calculator!$E$13="YES",IF(A13&lt;Calculator!$G$13,0,MIN(MIN(MOD(A13/Calculator!$F$13,1),1-MOD(A13/Calculator!$F$13,1)),ABS(MOD(A13/Calculator!$F$13,1)-0.5))),1)</f>
        <v>0</v>
      </c>
      <c r="F13" s="174" t="n">
        <f aca="false">IF(Calculator!$E$14="YES",IF(A13&lt;Calculator!$G$14,0,MIN(MIN(MOD(A13/Calculator!$F$14,1),1-MOD(A13/Calculator!$F$14,1)),ABS(MOD(A13/Calculator!$F$14,1)-0.5))),1)</f>
        <v>0</v>
      </c>
      <c r="G13" s="174" t="n">
        <f aca="false">IF(Calculator!$E$15="YES",IF(A13&lt;Calculator!$G$15,0,MIN(MIN(MOD(A13/Calculator!$F$15,1),1-MOD(A13/Calculator!$F$15,1)),ABS(MOD(A13/Calculator!$F$15,1)-0.5))),1)</f>
        <v>0.0769473684210527</v>
      </c>
      <c r="H13" s="174" t="n">
        <f aca="false">IF(Calculator!$E$16="YES",IF(A13&lt;Calculator!$G$16,0,MIN(MIN(MOD(A13/Calculator!$F$16,1),1-MOD(A13/Calculator!$F$16,1)),ABS(MOD(A13/Calculator!$F$16,1)-0.5))),1)</f>
        <v>0.237434385964913</v>
      </c>
      <c r="I13" s="174" t="n">
        <f aca="false">IF(Calculator!$E$17="YES",IF(A13&lt;Calculator!$G$17,0,MIN(MIN(MOD(A13/Calculator!$F$17,1),1-MOD(A13/Calculator!$F$17,1)),ABS(MOD(A13/Calculator!$F$17,1)-0.5))),1)</f>
        <v>0.136105263157895</v>
      </c>
      <c r="J13" s="174" t="n">
        <f aca="false">IF(Calculator!$E$18="YES",IF(A13&lt;Calculator!$G$18,0,MIN(MIN(MOD(A13/Calculator!$F$18,1),1-MOD(A13/Calculator!$F$18,1)),ABS(MOD(A13/Calculator!$F$18,1)-0.5))),1)</f>
        <v>0.0151017543859644</v>
      </c>
      <c r="K13" s="174" t="n">
        <f aca="false">IF(Calculator!$E$19="YES",IF(A13&lt;Calculator!$G$19,0,MIN(MIN(MOD(A13/Calculator!$F$19,1),1-MOD(A13/Calculator!$F$19,1)),ABS(MOD(A13/Calculator!$F$19,1)-0.5))),1)</f>
        <v>0.174245614035088</v>
      </c>
      <c r="L13" s="174" t="n">
        <f aca="false">IF(Calculator!$E$20="YES",IF(A13&lt;Calculator!$G$20,0,MIN(MIN(MOD(A13/Calculator!$F$20,1),1-MOD(A13/Calculator!$F$20,1)),ABS(MOD(A13/Calculator!$F$20,1)-0.5))),1)</f>
        <v>1</v>
      </c>
      <c r="M13" s="174" t="n">
        <f aca="false">MIN(B13:L13)</f>
        <v>0</v>
      </c>
      <c r="N13" s="174" t="n">
        <f aca="false">SUMPRODUCT(($M$5:$M$555&gt;M13)*1)+SUMPRODUCT(($M$5:$M$555=M13)*(ROW($M$5:$M$555)&lt;ROW(M13)))+1</f>
        <v>510</v>
      </c>
      <c r="O13" s="174" t="str">
        <f aca="false">IF(M13&gt;=0.2,"★★★ EXCELLENT",IF(M13&gt;=0.12,"★★  GOOD",IF(M13&gt;=0.07,"★  FAIR",IF(M13&gt;=0.025,"⚠  MARGINAL","✗  AVOID"))))</f>
        <v>✗  AVOID</v>
      </c>
    </row>
    <row r="14" customFormat="false" ht="15" hidden="false" customHeight="true" outlineLevel="0" collapsed="false">
      <c r="A14" s="175" t="n">
        <v>5.9</v>
      </c>
      <c r="B14" s="176" t="n">
        <f aca="false">IF(Calculator!$E$10="YES",IF(A14&lt;Calculator!$G$10,0,MIN(MIN(MOD(A14/Calculator!$F$10,1),1-MOD(A14/Calculator!$F$10,1)),ABS(MOD(A14/Calculator!$F$10,1)-0.5))),1)</f>
        <v>1</v>
      </c>
      <c r="C14" s="176" t="n">
        <f aca="false">IF(Calculator!$E$11="YES",IF(A14&lt;Calculator!$G$11,0,MIN(MIN(MOD(A14/Calculator!$F$11,1),1-MOD(A14/Calculator!$F$11,1)),ABS(MOD(A14/Calculator!$F$11,1)-0.5))),1)</f>
        <v>1</v>
      </c>
      <c r="D14" s="176" t="n">
        <f aca="false">IF(Calculator!$E$12="YES",IF(A14&lt;Calculator!$G$12,0,MIN(MIN(MOD(A14/Calculator!$F$12,1),1-MOD(A14/Calculator!$F$12,1)),ABS(MOD(A14/Calculator!$F$12,1)-0.5))),1)</f>
        <v>1</v>
      </c>
      <c r="E14" s="176" t="n">
        <f aca="false">IF(Calculator!$E$13="YES",IF(A14&lt;Calculator!$G$13,0,MIN(MIN(MOD(A14/Calculator!$F$13,1),1-MOD(A14/Calculator!$F$13,1)),ABS(MOD(A14/Calculator!$F$13,1)-0.5))),1)</f>
        <v>0</v>
      </c>
      <c r="F14" s="176" t="n">
        <f aca="false">IF(Calculator!$E$14="YES",IF(A14&lt;Calculator!$G$14,0,MIN(MIN(MOD(A14/Calculator!$F$14,1),1-MOD(A14/Calculator!$F$14,1)),ABS(MOD(A14/Calculator!$F$14,1)-0.5))),1)</f>
        <v>0</v>
      </c>
      <c r="G14" s="176" t="n">
        <f aca="false">IF(Calculator!$E$15="YES",IF(A14&lt;Calculator!$G$15,0,MIN(MIN(MOD(A14/Calculator!$F$15,1),1-MOD(A14/Calculator!$F$15,1)),ABS(MOD(A14/Calculator!$F$15,1)-0.5))),1)</f>
        <v>0.0868947368421054</v>
      </c>
      <c r="H14" s="176" t="n">
        <f aca="false">IF(Calculator!$E$16="YES",IF(A14&lt;Calculator!$G$16,0,MIN(MIN(MOD(A14/Calculator!$F$16,1),1-MOD(A14/Calculator!$F$16,1)),ABS(MOD(A14/Calculator!$F$16,1)-0.5))),1)</f>
        <v>0.249851228070175</v>
      </c>
      <c r="I14" s="176" t="n">
        <f aca="false">IF(Calculator!$E$17="YES",IF(A14&lt;Calculator!$G$17,0,MIN(MIN(MOD(A14/Calculator!$F$17,1),1-MOD(A14/Calculator!$F$17,1)),ABS(MOD(A14/Calculator!$F$17,1)-0.5))),1)</f>
        <v>0.12121052631579</v>
      </c>
      <c r="J14" s="176" t="n">
        <f aca="false">IF(Calculator!$E$18="YES",IF(A14&lt;Calculator!$G$18,0,MIN(MIN(MOD(A14/Calculator!$F$18,1),1-MOD(A14/Calculator!$F$18,1)),ABS(MOD(A14/Calculator!$F$18,1)-0.5))),1)</f>
        <v>0.0326035087719294</v>
      </c>
      <c r="K14" s="176" t="n">
        <f aca="false">IF(Calculator!$E$19="YES",IF(A14&lt;Calculator!$G$19,0,MIN(MIN(MOD(A14/Calculator!$F$19,1),1-MOD(A14/Calculator!$F$19,1)),ABS(MOD(A14/Calculator!$F$19,1)-0.5))),1)</f>
        <v>0.194491228070176</v>
      </c>
      <c r="L14" s="176" t="n">
        <f aca="false">IF(Calculator!$E$20="YES",IF(A14&lt;Calculator!$G$20,0,MIN(MIN(MOD(A14/Calculator!$F$20,1),1-MOD(A14/Calculator!$F$20,1)),ABS(MOD(A14/Calculator!$F$20,1)-0.5))),1)</f>
        <v>1</v>
      </c>
      <c r="M14" s="176" t="n">
        <f aca="false">MIN(B14:L14)</f>
        <v>0</v>
      </c>
      <c r="N14" s="176" t="n">
        <f aca="false">SUMPRODUCT(($M$5:$M$555&gt;M14)*1)+SUMPRODUCT(($M$5:$M$555=M14)*(ROW($M$5:$M$555)&lt;ROW(M14)))+1</f>
        <v>511</v>
      </c>
      <c r="O14" s="176" t="str">
        <f aca="false">IF(M14&gt;=0.2,"★★★ EXCELLENT",IF(M14&gt;=0.12,"★★  GOOD",IF(M14&gt;=0.07,"★  FAIR",IF(M14&gt;=0.025,"⚠  MARGINAL","✗  AVOID"))))</f>
        <v>✗  AVOID</v>
      </c>
    </row>
    <row r="15" customFormat="false" ht="15" hidden="false" customHeight="true" outlineLevel="0" collapsed="false">
      <c r="A15" s="173" t="n">
        <v>6</v>
      </c>
      <c r="B15" s="174" t="n">
        <f aca="false">IF(Calculator!$E$10="YES",IF(A15&lt;Calculator!$G$10,0,MIN(MIN(MOD(A15/Calculator!$F$10,1),1-MOD(A15/Calculator!$F$10,1)),ABS(MOD(A15/Calculator!$F$10,1)-0.5))),1)</f>
        <v>1</v>
      </c>
      <c r="C15" s="174" t="n">
        <f aca="false">IF(Calculator!$E$11="YES",IF(A15&lt;Calculator!$G$11,0,MIN(MIN(MOD(A15/Calculator!$F$11,1),1-MOD(A15/Calculator!$F$11,1)),ABS(MOD(A15/Calculator!$F$11,1)-0.5))),1)</f>
        <v>1</v>
      </c>
      <c r="D15" s="174" t="n">
        <f aca="false">IF(Calculator!$E$12="YES",IF(A15&lt;Calculator!$G$12,0,MIN(MIN(MOD(A15/Calculator!$F$12,1),1-MOD(A15/Calculator!$F$12,1)),ABS(MOD(A15/Calculator!$F$12,1)-0.5))),1)</f>
        <v>1</v>
      </c>
      <c r="E15" s="174" t="n">
        <f aca="false">IF(Calculator!$E$13="YES",IF(A15&lt;Calculator!$G$13,0,MIN(MIN(MOD(A15/Calculator!$F$13,1),1-MOD(A15/Calculator!$F$13,1)),ABS(MOD(A15/Calculator!$F$13,1)-0.5))),1)</f>
        <v>0</v>
      </c>
      <c r="F15" s="174" t="n">
        <f aca="false">IF(Calculator!$E$14="YES",IF(A15&lt;Calculator!$G$14,0,MIN(MIN(MOD(A15/Calculator!$F$14,1),1-MOD(A15/Calculator!$F$14,1)),ABS(MOD(A15/Calculator!$F$14,1)-0.5))),1)</f>
        <v>0</v>
      </c>
      <c r="G15" s="174" t="n">
        <f aca="false">IF(Calculator!$E$15="YES",IF(A15&lt;Calculator!$G$15,0,MIN(MIN(MOD(A15/Calculator!$F$15,1),1-MOD(A15/Calculator!$F$15,1)),ABS(MOD(A15/Calculator!$F$15,1)-0.5))),1)</f>
        <v>0.096842105263158</v>
      </c>
      <c r="H15" s="174" t="n">
        <f aca="false">IF(Calculator!$E$16="YES",IF(A15&lt;Calculator!$G$16,0,MIN(MIN(MOD(A15/Calculator!$F$16,1),1-MOD(A15/Calculator!$F$16,1)),ABS(MOD(A15/Calculator!$F$16,1)-0.5))),1)</f>
        <v>0.237136842105263</v>
      </c>
      <c r="I15" s="174" t="n">
        <f aca="false">IF(Calculator!$E$17="YES",IF(A15&lt;Calculator!$G$17,0,MIN(MIN(MOD(A15/Calculator!$F$17,1),1-MOD(A15/Calculator!$F$17,1)),ABS(MOD(A15/Calculator!$F$17,1)-0.5))),1)</f>
        <v>0.106315789473685</v>
      </c>
      <c r="J15" s="174" t="n">
        <f aca="false">IF(Calculator!$E$18="YES",IF(A15&lt;Calculator!$G$18,0,MIN(MIN(MOD(A15/Calculator!$F$18,1),1-MOD(A15/Calculator!$F$18,1)),ABS(MOD(A15/Calculator!$F$18,1)-0.5))),1)</f>
        <v>0.0501052631578942</v>
      </c>
      <c r="K15" s="174" t="n">
        <f aca="false">IF(Calculator!$E$19="YES",IF(A15&lt;Calculator!$G$19,0,MIN(MIN(MOD(A15/Calculator!$F$19,1),1-MOD(A15/Calculator!$F$19,1)),ABS(MOD(A15/Calculator!$F$19,1)-0.5))),1)</f>
        <v>0.214736842105263</v>
      </c>
      <c r="L15" s="174" t="n">
        <f aca="false">IF(Calculator!$E$20="YES",IF(A15&lt;Calculator!$G$20,0,MIN(MIN(MOD(A15/Calculator!$F$20,1),1-MOD(A15/Calculator!$F$20,1)),ABS(MOD(A15/Calculator!$F$20,1)-0.5))),1)</f>
        <v>1</v>
      </c>
      <c r="M15" s="174" t="n">
        <f aca="false">MIN(B15:L15)</f>
        <v>0</v>
      </c>
      <c r="N15" s="174" t="n">
        <f aca="false">SUMPRODUCT(($M$5:$M$555&gt;M15)*1)+SUMPRODUCT(($M$5:$M$555=M15)*(ROW($M$5:$M$555)&lt;ROW(M15)))+1</f>
        <v>512</v>
      </c>
      <c r="O15" s="174" t="str">
        <f aca="false">IF(M15&gt;=0.2,"★★★ EXCELLENT",IF(M15&gt;=0.12,"★★  GOOD",IF(M15&gt;=0.07,"★  FAIR",IF(M15&gt;=0.025,"⚠  MARGINAL","✗  AVOID"))))</f>
        <v>✗  AVOID</v>
      </c>
    </row>
    <row r="16" customFormat="false" ht="15" hidden="false" customHeight="true" outlineLevel="0" collapsed="false">
      <c r="A16" s="175" t="n">
        <v>6.1</v>
      </c>
      <c r="B16" s="176" t="n">
        <f aca="false">IF(Calculator!$E$10="YES",IF(A16&lt;Calculator!$G$10,0,MIN(MIN(MOD(A16/Calculator!$F$10,1),1-MOD(A16/Calculator!$F$10,1)),ABS(MOD(A16/Calculator!$F$10,1)-0.5))),1)</f>
        <v>1</v>
      </c>
      <c r="C16" s="176" t="n">
        <f aca="false">IF(Calculator!$E$11="YES",IF(A16&lt;Calculator!$G$11,0,MIN(MIN(MOD(A16/Calculator!$F$11,1),1-MOD(A16/Calculator!$F$11,1)),ABS(MOD(A16/Calculator!$F$11,1)-0.5))),1)</f>
        <v>1</v>
      </c>
      <c r="D16" s="176" t="n">
        <f aca="false">IF(Calculator!$E$12="YES",IF(A16&lt;Calculator!$G$12,0,MIN(MIN(MOD(A16/Calculator!$F$12,1),1-MOD(A16/Calculator!$F$12,1)),ABS(MOD(A16/Calculator!$F$12,1)-0.5))),1)</f>
        <v>1</v>
      </c>
      <c r="E16" s="176" t="n">
        <f aca="false">IF(Calculator!$E$13="YES",IF(A16&lt;Calculator!$G$13,0,MIN(MIN(MOD(A16/Calculator!$F$13,1),1-MOD(A16/Calculator!$F$13,1)),ABS(MOD(A16/Calculator!$F$13,1)-0.5))),1)</f>
        <v>0</v>
      </c>
      <c r="F16" s="176" t="n">
        <f aca="false">IF(Calculator!$E$14="YES",IF(A16&lt;Calculator!$G$14,0,MIN(MIN(MOD(A16/Calculator!$F$14,1),1-MOD(A16/Calculator!$F$14,1)),ABS(MOD(A16/Calculator!$F$14,1)-0.5))),1)</f>
        <v>0</v>
      </c>
      <c r="G16" s="176" t="n">
        <f aca="false">IF(Calculator!$E$15="YES",IF(A16&lt;Calculator!$G$15,0,MIN(MIN(MOD(A16/Calculator!$F$15,1),1-MOD(A16/Calculator!$F$15,1)),ABS(MOD(A16/Calculator!$F$15,1)-0.5))),1)</f>
        <v>0.106789473684211</v>
      </c>
      <c r="H16" s="176" t="n">
        <f aca="false">IF(Calculator!$E$16="YES",IF(A16&lt;Calculator!$G$16,0,MIN(MIN(MOD(A16/Calculator!$F$16,1),1-MOD(A16/Calculator!$F$16,1)),ABS(MOD(A16/Calculator!$F$16,1)-0.5))),1)</f>
        <v>0.22442245614035</v>
      </c>
      <c r="I16" s="176" t="n">
        <f aca="false">IF(Calculator!$E$17="YES",IF(A16&lt;Calculator!$G$17,0,MIN(MIN(MOD(A16/Calculator!$F$17,1),1-MOD(A16/Calculator!$F$17,1)),ABS(MOD(A16/Calculator!$F$17,1)-0.5))),1)</f>
        <v>0.0914210526315797</v>
      </c>
      <c r="J16" s="176" t="n">
        <f aca="false">IF(Calculator!$E$18="YES",IF(A16&lt;Calculator!$G$18,0,MIN(MIN(MOD(A16/Calculator!$F$18,1),1-MOD(A16/Calculator!$F$18,1)),ABS(MOD(A16/Calculator!$F$18,1)-0.5))),1)</f>
        <v>0.067607017543859</v>
      </c>
      <c r="K16" s="176" t="n">
        <f aca="false">IF(Calculator!$E$19="YES",IF(A16&lt;Calculator!$G$19,0,MIN(MIN(MOD(A16/Calculator!$F$19,1),1-MOD(A16/Calculator!$F$19,1)),ABS(MOD(A16/Calculator!$F$19,1)-0.5))),1)</f>
        <v>0.234982456140351</v>
      </c>
      <c r="L16" s="176" t="n">
        <f aca="false">IF(Calculator!$E$20="YES",IF(A16&lt;Calculator!$G$20,0,MIN(MIN(MOD(A16/Calculator!$F$20,1),1-MOD(A16/Calculator!$F$20,1)),ABS(MOD(A16/Calculator!$F$20,1)-0.5))),1)</f>
        <v>1</v>
      </c>
      <c r="M16" s="176" t="n">
        <f aca="false">MIN(B16:L16)</f>
        <v>0</v>
      </c>
      <c r="N16" s="176" t="n">
        <f aca="false">SUMPRODUCT(($M$5:$M$555&gt;M16)*1)+SUMPRODUCT(($M$5:$M$555=M16)*(ROW($M$5:$M$555)&lt;ROW(M16)))+1</f>
        <v>513</v>
      </c>
      <c r="O16" s="176" t="str">
        <f aca="false">IF(M16&gt;=0.2,"★★★ EXCELLENT",IF(M16&gt;=0.12,"★★  GOOD",IF(M16&gt;=0.07,"★  FAIR",IF(M16&gt;=0.025,"⚠  MARGINAL","✗  AVOID"))))</f>
        <v>✗  AVOID</v>
      </c>
    </row>
    <row r="17" customFormat="false" ht="15" hidden="false" customHeight="true" outlineLevel="0" collapsed="false">
      <c r="A17" s="173" t="n">
        <v>6.2</v>
      </c>
      <c r="B17" s="174" t="n">
        <f aca="false">IF(Calculator!$E$10="YES",IF(A17&lt;Calculator!$G$10,0,MIN(MIN(MOD(A17/Calculator!$F$10,1),1-MOD(A17/Calculator!$F$10,1)),ABS(MOD(A17/Calculator!$F$10,1)-0.5))),1)</f>
        <v>1</v>
      </c>
      <c r="C17" s="174" t="n">
        <f aca="false">IF(Calculator!$E$11="YES",IF(A17&lt;Calculator!$G$11,0,MIN(MIN(MOD(A17/Calculator!$F$11,1),1-MOD(A17/Calculator!$F$11,1)),ABS(MOD(A17/Calculator!$F$11,1)-0.5))),1)</f>
        <v>1</v>
      </c>
      <c r="D17" s="174" t="n">
        <f aca="false">IF(Calculator!$E$12="YES",IF(A17&lt;Calculator!$G$12,0,MIN(MIN(MOD(A17/Calculator!$F$12,1),1-MOD(A17/Calculator!$F$12,1)),ABS(MOD(A17/Calculator!$F$12,1)-0.5))),1)</f>
        <v>1</v>
      </c>
      <c r="E17" s="174" t="n">
        <f aca="false">IF(Calculator!$E$13="YES",IF(A17&lt;Calculator!$G$13,0,MIN(MIN(MOD(A17/Calculator!$F$13,1),1-MOD(A17/Calculator!$F$13,1)),ABS(MOD(A17/Calculator!$F$13,1)-0.5))),1)</f>
        <v>0</v>
      </c>
      <c r="F17" s="174" t="n">
        <f aca="false">IF(Calculator!$E$14="YES",IF(A17&lt;Calculator!$G$14,0,MIN(MIN(MOD(A17/Calculator!$F$14,1),1-MOD(A17/Calculator!$F$14,1)),ABS(MOD(A17/Calculator!$F$14,1)-0.5))),1)</f>
        <v>0</v>
      </c>
      <c r="G17" s="174" t="n">
        <f aca="false">IF(Calculator!$E$15="YES",IF(A17&lt;Calculator!$G$15,0,MIN(MIN(MOD(A17/Calculator!$F$15,1),1-MOD(A17/Calculator!$F$15,1)),ABS(MOD(A17/Calculator!$F$15,1)-0.5))),1)</f>
        <v>0.116736842105263</v>
      </c>
      <c r="H17" s="174" t="n">
        <f aca="false">IF(Calculator!$E$16="YES",IF(A17&lt;Calculator!$G$16,0,MIN(MIN(MOD(A17/Calculator!$F$16,1),1-MOD(A17/Calculator!$F$16,1)),ABS(MOD(A17/Calculator!$F$16,1)-0.5))),1)</f>
        <v>0.211708070175438</v>
      </c>
      <c r="I17" s="174" t="n">
        <f aca="false">IF(Calculator!$E$17="YES",IF(A17&lt;Calculator!$G$17,0,MIN(MIN(MOD(A17/Calculator!$F$17,1),1-MOD(A17/Calculator!$F$17,1)),ABS(MOD(A17/Calculator!$F$17,1)-0.5))),1)</f>
        <v>0.0765263157894743</v>
      </c>
      <c r="J17" s="174" t="n">
        <f aca="false">IF(Calculator!$E$18="YES",IF(A17&lt;Calculator!$G$18,0,MIN(MIN(MOD(A17/Calculator!$F$18,1),1-MOD(A17/Calculator!$F$18,1)),ABS(MOD(A17/Calculator!$F$18,1)-0.5))),1)</f>
        <v>0.085108771929824</v>
      </c>
      <c r="K17" s="174" t="n">
        <f aca="false">IF(Calculator!$E$19="YES",IF(A17&lt;Calculator!$G$19,0,MIN(MIN(MOD(A17/Calculator!$F$19,1),1-MOD(A17/Calculator!$F$19,1)),ABS(MOD(A17/Calculator!$F$19,1)-0.5))),1)</f>
        <v>0.244771929824561</v>
      </c>
      <c r="L17" s="174" t="n">
        <f aca="false">IF(Calculator!$E$20="YES",IF(A17&lt;Calculator!$G$20,0,MIN(MIN(MOD(A17/Calculator!$F$20,1),1-MOD(A17/Calculator!$F$20,1)),ABS(MOD(A17/Calculator!$F$20,1)-0.5))),1)</f>
        <v>1</v>
      </c>
      <c r="M17" s="174" t="n">
        <f aca="false">MIN(B17:L17)</f>
        <v>0</v>
      </c>
      <c r="N17" s="174" t="n">
        <f aca="false">SUMPRODUCT(($M$5:$M$555&gt;M17)*1)+SUMPRODUCT(($M$5:$M$555=M17)*(ROW($M$5:$M$555)&lt;ROW(M17)))+1</f>
        <v>514</v>
      </c>
      <c r="O17" s="174" t="str">
        <f aca="false">IF(M17&gt;=0.2,"★★★ EXCELLENT",IF(M17&gt;=0.12,"★★  GOOD",IF(M17&gt;=0.07,"★  FAIR",IF(M17&gt;=0.025,"⚠  MARGINAL","✗  AVOID"))))</f>
        <v>✗  AVOID</v>
      </c>
    </row>
    <row r="18" customFormat="false" ht="15" hidden="false" customHeight="true" outlineLevel="0" collapsed="false">
      <c r="A18" s="175" t="n">
        <v>6.3</v>
      </c>
      <c r="B18" s="176" t="n">
        <f aca="false">IF(Calculator!$E$10="YES",IF(A18&lt;Calculator!$G$10,0,MIN(MIN(MOD(A18/Calculator!$F$10,1),1-MOD(A18/Calculator!$F$10,1)),ABS(MOD(A18/Calculator!$F$10,1)-0.5))),1)</f>
        <v>1</v>
      </c>
      <c r="C18" s="176" t="n">
        <f aca="false">IF(Calculator!$E$11="YES",IF(A18&lt;Calculator!$G$11,0,MIN(MIN(MOD(A18/Calculator!$F$11,1),1-MOD(A18/Calculator!$F$11,1)),ABS(MOD(A18/Calculator!$F$11,1)-0.5))),1)</f>
        <v>1</v>
      </c>
      <c r="D18" s="176" t="n">
        <f aca="false">IF(Calculator!$E$12="YES",IF(A18&lt;Calculator!$G$12,0,MIN(MIN(MOD(A18/Calculator!$F$12,1),1-MOD(A18/Calculator!$F$12,1)),ABS(MOD(A18/Calculator!$F$12,1)-0.5))),1)</f>
        <v>1</v>
      </c>
      <c r="E18" s="176" t="n">
        <f aca="false">IF(Calculator!$E$13="YES",IF(A18&lt;Calculator!$G$13,0,MIN(MIN(MOD(A18/Calculator!$F$13,1),1-MOD(A18/Calculator!$F$13,1)),ABS(MOD(A18/Calculator!$F$13,1)-0.5))),1)</f>
        <v>0</v>
      </c>
      <c r="F18" s="176" t="n">
        <f aca="false">IF(Calculator!$E$14="YES",IF(A18&lt;Calculator!$G$14,0,MIN(MIN(MOD(A18/Calculator!$F$14,1),1-MOD(A18/Calculator!$F$14,1)),ABS(MOD(A18/Calculator!$F$14,1)-0.5))),1)</f>
        <v>0</v>
      </c>
      <c r="G18" s="176" t="n">
        <f aca="false">IF(Calculator!$E$15="YES",IF(A18&lt;Calculator!$G$15,0,MIN(MIN(MOD(A18/Calculator!$F$15,1),1-MOD(A18/Calculator!$F$15,1)),ABS(MOD(A18/Calculator!$F$15,1)-0.5))),1)</f>
        <v>0.126684210526316</v>
      </c>
      <c r="H18" s="176" t="n">
        <f aca="false">IF(Calculator!$E$16="YES",IF(A18&lt;Calculator!$G$16,0,MIN(MIN(MOD(A18/Calculator!$F$16,1),1-MOD(A18/Calculator!$F$16,1)),ABS(MOD(A18/Calculator!$F$16,1)-0.5))),1)</f>
        <v>0.198993684210526</v>
      </c>
      <c r="I18" s="176" t="n">
        <f aca="false">IF(Calculator!$E$17="YES",IF(A18&lt;Calculator!$G$17,0,MIN(MIN(MOD(A18/Calculator!$F$17,1),1-MOD(A18/Calculator!$F$17,1)),ABS(MOD(A18/Calculator!$F$17,1)-0.5))),1)</f>
        <v>0.0616315789473692</v>
      </c>
      <c r="J18" s="176" t="n">
        <f aca="false">IF(Calculator!$E$18="YES",IF(A18&lt;Calculator!$G$18,0,MIN(MIN(MOD(A18/Calculator!$F$18,1),1-MOD(A18/Calculator!$F$18,1)),ABS(MOD(A18/Calculator!$F$18,1)-0.5))),1)</f>
        <v>0.102610526315789</v>
      </c>
      <c r="K18" s="176" t="n">
        <f aca="false">IF(Calculator!$E$19="YES",IF(A18&lt;Calculator!$G$19,0,MIN(MIN(MOD(A18/Calculator!$F$19,1),1-MOD(A18/Calculator!$F$19,1)),ABS(MOD(A18/Calculator!$F$19,1)-0.5))),1)</f>
        <v>0.224526315789474</v>
      </c>
      <c r="L18" s="176" t="n">
        <f aca="false">IF(Calculator!$E$20="YES",IF(A18&lt;Calculator!$G$20,0,MIN(MIN(MOD(A18/Calculator!$F$20,1),1-MOD(A18/Calculator!$F$20,1)),ABS(MOD(A18/Calculator!$F$20,1)-0.5))),1)</f>
        <v>1</v>
      </c>
      <c r="M18" s="176" t="n">
        <f aca="false">MIN(B18:L18)</f>
        <v>0</v>
      </c>
      <c r="N18" s="176" t="n">
        <f aca="false">SUMPRODUCT(($M$5:$M$555&gt;M18)*1)+SUMPRODUCT(($M$5:$M$555=M18)*(ROW($M$5:$M$555)&lt;ROW(M18)))+1</f>
        <v>515</v>
      </c>
      <c r="O18" s="176" t="str">
        <f aca="false">IF(M18&gt;=0.2,"★★★ EXCELLENT",IF(M18&gt;=0.12,"★★  GOOD",IF(M18&gt;=0.07,"★  FAIR",IF(M18&gt;=0.025,"⚠  MARGINAL","✗  AVOID"))))</f>
        <v>✗  AVOID</v>
      </c>
    </row>
    <row r="19" customFormat="false" ht="15" hidden="false" customHeight="true" outlineLevel="0" collapsed="false">
      <c r="A19" s="173" t="n">
        <v>6.4</v>
      </c>
      <c r="B19" s="174" t="n">
        <f aca="false">IF(Calculator!$E$10="YES",IF(A19&lt;Calculator!$G$10,0,MIN(MIN(MOD(A19/Calculator!$F$10,1),1-MOD(A19/Calculator!$F$10,1)),ABS(MOD(A19/Calculator!$F$10,1)-0.5))),1)</f>
        <v>1</v>
      </c>
      <c r="C19" s="174" t="n">
        <f aca="false">IF(Calculator!$E$11="YES",IF(A19&lt;Calculator!$G$11,0,MIN(MIN(MOD(A19/Calculator!$F$11,1),1-MOD(A19/Calculator!$F$11,1)),ABS(MOD(A19/Calculator!$F$11,1)-0.5))),1)</f>
        <v>1</v>
      </c>
      <c r="D19" s="174" t="n">
        <f aca="false">IF(Calculator!$E$12="YES",IF(A19&lt;Calculator!$G$12,0,MIN(MIN(MOD(A19/Calculator!$F$12,1),1-MOD(A19/Calculator!$F$12,1)),ABS(MOD(A19/Calculator!$F$12,1)-0.5))),1)</f>
        <v>1</v>
      </c>
      <c r="E19" s="174" t="n">
        <f aca="false">IF(Calculator!$E$13="YES",IF(A19&lt;Calculator!$G$13,0,MIN(MIN(MOD(A19/Calculator!$F$13,1),1-MOD(A19/Calculator!$F$13,1)),ABS(MOD(A19/Calculator!$F$13,1)-0.5))),1)</f>
        <v>0</v>
      </c>
      <c r="F19" s="174" t="n">
        <f aca="false">IF(Calculator!$E$14="YES",IF(A19&lt;Calculator!$G$14,0,MIN(MIN(MOD(A19/Calculator!$F$14,1),1-MOD(A19/Calculator!$F$14,1)),ABS(MOD(A19/Calculator!$F$14,1)-0.5))),1)</f>
        <v>0</v>
      </c>
      <c r="G19" s="174" t="n">
        <f aca="false">IF(Calculator!$E$15="YES",IF(A19&lt;Calculator!$G$15,0,MIN(MIN(MOD(A19/Calculator!$F$15,1),1-MOD(A19/Calculator!$F$15,1)),ABS(MOD(A19/Calculator!$F$15,1)-0.5))),1)</f>
        <v>0.136631578947369</v>
      </c>
      <c r="H19" s="174" t="n">
        <f aca="false">IF(Calculator!$E$16="YES",IF(A19&lt;Calculator!$G$16,0,MIN(MIN(MOD(A19/Calculator!$F$16,1),1-MOD(A19/Calculator!$F$16,1)),ABS(MOD(A19/Calculator!$F$16,1)-0.5))),1)</f>
        <v>0.186279298245613</v>
      </c>
      <c r="I19" s="174" t="n">
        <f aca="false">IF(Calculator!$E$17="YES",IF(A19&lt;Calculator!$G$17,0,MIN(MIN(MOD(A19/Calculator!$F$17,1),1-MOD(A19/Calculator!$F$17,1)),ABS(MOD(A19/Calculator!$F$17,1)-0.5))),1)</f>
        <v>0.0467368421052639</v>
      </c>
      <c r="J19" s="174" t="n">
        <f aca="false">IF(Calculator!$E$18="YES",IF(A19&lt;Calculator!$G$18,0,MIN(MIN(MOD(A19/Calculator!$F$18,1),1-MOD(A19/Calculator!$F$18,1)),ABS(MOD(A19/Calculator!$F$18,1)-0.5))),1)</f>
        <v>0.120112280701754</v>
      </c>
      <c r="K19" s="174" t="n">
        <f aca="false">IF(Calculator!$E$19="YES",IF(A19&lt;Calculator!$G$19,0,MIN(MIN(MOD(A19/Calculator!$F$19,1),1-MOD(A19/Calculator!$F$19,1)),ABS(MOD(A19/Calculator!$F$19,1)-0.5))),1)</f>
        <v>0.204280701754386</v>
      </c>
      <c r="L19" s="174" t="n">
        <f aca="false">IF(Calculator!$E$20="YES",IF(A19&lt;Calculator!$G$20,0,MIN(MIN(MOD(A19/Calculator!$F$20,1),1-MOD(A19/Calculator!$F$20,1)),ABS(MOD(A19/Calculator!$F$20,1)-0.5))),1)</f>
        <v>1</v>
      </c>
      <c r="M19" s="174" t="n">
        <f aca="false">MIN(B19:L19)</f>
        <v>0</v>
      </c>
      <c r="N19" s="174" t="n">
        <f aca="false">SUMPRODUCT(($M$5:$M$555&gt;M19)*1)+SUMPRODUCT(($M$5:$M$555=M19)*(ROW($M$5:$M$555)&lt;ROW(M19)))+1</f>
        <v>516</v>
      </c>
      <c r="O19" s="174" t="str">
        <f aca="false">IF(M19&gt;=0.2,"★★★ EXCELLENT",IF(M19&gt;=0.12,"★★  GOOD",IF(M19&gt;=0.07,"★  FAIR",IF(M19&gt;=0.025,"⚠  MARGINAL","✗  AVOID"))))</f>
        <v>✗  AVOID</v>
      </c>
    </row>
    <row r="20" customFormat="false" ht="15" hidden="false" customHeight="true" outlineLevel="0" collapsed="false">
      <c r="A20" s="175" t="n">
        <v>6.5</v>
      </c>
      <c r="B20" s="176" t="n">
        <f aca="false">IF(Calculator!$E$10="YES",IF(A20&lt;Calculator!$G$10,0,MIN(MIN(MOD(A20/Calculator!$F$10,1),1-MOD(A20/Calculator!$F$10,1)),ABS(MOD(A20/Calculator!$F$10,1)-0.5))),1)</f>
        <v>1</v>
      </c>
      <c r="C20" s="176" t="n">
        <f aca="false">IF(Calculator!$E$11="YES",IF(A20&lt;Calculator!$G$11,0,MIN(MIN(MOD(A20/Calculator!$F$11,1),1-MOD(A20/Calculator!$F$11,1)),ABS(MOD(A20/Calculator!$F$11,1)-0.5))),1)</f>
        <v>1</v>
      </c>
      <c r="D20" s="176" t="n">
        <f aca="false">IF(Calculator!$E$12="YES",IF(A20&lt;Calculator!$G$12,0,MIN(MIN(MOD(A20/Calculator!$F$12,1),1-MOD(A20/Calculator!$F$12,1)),ABS(MOD(A20/Calculator!$F$12,1)-0.5))),1)</f>
        <v>1</v>
      </c>
      <c r="E20" s="176" t="n">
        <f aca="false">IF(Calculator!$E$13="YES",IF(A20&lt;Calculator!$G$13,0,MIN(MIN(MOD(A20/Calculator!$F$13,1),1-MOD(A20/Calculator!$F$13,1)),ABS(MOD(A20/Calculator!$F$13,1)-0.5))),1)</f>
        <v>0</v>
      </c>
      <c r="F20" s="176" t="n">
        <f aca="false">IF(Calculator!$E$14="YES",IF(A20&lt;Calculator!$G$14,0,MIN(MIN(MOD(A20/Calculator!$F$14,1),1-MOD(A20/Calculator!$F$14,1)),ABS(MOD(A20/Calculator!$F$14,1)-0.5))),1)</f>
        <v>0</v>
      </c>
      <c r="G20" s="176" t="n">
        <f aca="false">IF(Calculator!$E$15="YES",IF(A20&lt;Calculator!$G$15,0,MIN(MIN(MOD(A20/Calculator!$F$15,1),1-MOD(A20/Calculator!$F$15,1)),ABS(MOD(A20/Calculator!$F$15,1)-0.5))),1)</f>
        <v>0.146578947368421</v>
      </c>
      <c r="H20" s="176" t="n">
        <f aca="false">IF(Calculator!$E$16="YES",IF(A20&lt;Calculator!$G$16,0,MIN(MIN(MOD(A20/Calculator!$F$16,1),1-MOD(A20/Calculator!$F$16,1)),ABS(MOD(A20/Calculator!$F$16,1)-0.5))),1)</f>
        <v>0.173564912280701</v>
      </c>
      <c r="I20" s="176" t="n">
        <f aca="false">IF(Calculator!$E$17="YES",IF(A20&lt;Calculator!$G$17,0,MIN(MIN(MOD(A20/Calculator!$F$17,1),1-MOD(A20/Calculator!$F$17,1)),ABS(MOD(A20/Calculator!$F$17,1)-0.5))),1)</f>
        <v>0.0318421052631587</v>
      </c>
      <c r="J20" s="176" t="n">
        <f aca="false">IF(Calculator!$E$18="YES",IF(A20&lt;Calculator!$G$18,0,MIN(MIN(MOD(A20/Calculator!$F$18,1),1-MOD(A20/Calculator!$F$18,1)),ABS(MOD(A20/Calculator!$F$18,1)-0.5))),1)</f>
        <v>0.137614035087719</v>
      </c>
      <c r="K20" s="176" t="n">
        <f aca="false">IF(Calculator!$E$19="YES",IF(A20&lt;Calculator!$G$19,0,MIN(MIN(MOD(A20/Calculator!$F$19,1),1-MOD(A20/Calculator!$F$19,1)),ABS(MOD(A20/Calculator!$F$19,1)-0.5))),1)</f>
        <v>0.184035087719298</v>
      </c>
      <c r="L20" s="176" t="n">
        <f aca="false">IF(Calculator!$E$20="YES",IF(A20&lt;Calculator!$G$20,0,MIN(MIN(MOD(A20/Calculator!$F$20,1),1-MOD(A20/Calculator!$F$20,1)),ABS(MOD(A20/Calculator!$F$20,1)-0.5))),1)</f>
        <v>1</v>
      </c>
      <c r="M20" s="176" t="n">
        <f aca="false">MIN(B20:L20)</f>
        <v>0</v>
      </c>
      <c r="N20" s="176" t="n">
        <f aca="false">SUMPRODUCT(($M$5:$M$555&gt;M20)*1)+SUMPRODUCT(($M$5:$M$555=M20)*(ROW($M$5:$M$555)&lt;ROW(M20)))+1</f>
        <v>517</v>
      </c>
      <c r="O20" s="176" t="str">
        <f aca="false">IF(M20&gt;=0.2,"★★★ EXCELLENT",IF(M20&gt;=0.12,"★★  GOOD",IF(M20&gt;=0.07,"★  FAIR",IF(M20&gt;=0.025,"⚠  MARGINAL","✗  AVOID"))))</f>
        <v>✗  AVOID</v>
      </c>
    </row>
    <row r="21" customFormat="false" ht="15" hidden="false" customHeight="true" outlineLevel="0" collapsed="false">
      <c r="A21" s="173" t="n">
        <v>6.6</v>
      </c>
      <c r="B21" s="174" t="n">
        <f aca="false">IF(Calculator!$E$10="YES",IF(A21&lt;Calculator!$G$10,0,MIN(MIN(MOD(A21/Calculator!$F$10,1),1-MOD(A21/Calculator!$F$10,1)),ABS(MOD(A21/Calculator!$F$10,1)-0.5))),1)</f>
        <v>1</v>
      </c>
      <c r="C21" s="174" t="n">
        <f aca="false">IF(Calculator!$E$11="YES",IF(A21&lt;Calculator!$G$11,0,MIN(MIN(MOD(A21/Calculator!$F$11,1),1-MOD(A21/Calculator!$F$11,1)),ABS(MOD(A21/Calculator!$F$11,1)-0.5))),1)</f>
        <v>1</v>
      </c>
      <c r="D21" s="174" t="n">
        <f aca="false">IF(Calculator!$E$12="YES",IF(A21&lt;Calculator!$G$12,0,MIN(MIN(MOD(A21/Calculator!$F$12,1),1-MOD(A21/Calculator!$F$12,1)),ABS(MOD(A21/Calculator!$F$12,1)-0.5))),1)</f>
        <v>1</v>
      </c>
      <c r="E21" s="174" t="n">
        <f aca="false">IF(Calculator!$E$13="YES",IF(A21&lt;Calculator!$G$13,0,MIN(MIN(MOD(A21/Calculator!$F$13,1),1-MOD(A21/Calculator!$F$13,1)),ABS(MOD(A21/Calculator!$F$13,1)-0.5))),1)</f>
        <v>0</v>
      </c>
      <c r="F21" s="174" t="n">
        <f aca="false">IF(Calculator!$E$14="YES",IF(A21&lt;Calculator!$G$14,0,MIN(MIN(MOD(A21/Calculator!$F$14,1),1-MOD(A21/Calculator!$F$14,1)),ABS(MOD(A21/Calculator!$F$14,1)-0.5))),1)</f>
        <v>0</v>
      </c>
      <c r="G21" s="174" t="n">
        <f aca="false">IF(Calculator!$E$15="YES",IF(A21&lt;Calculator!$G$15,0,MIN(MIN(MOD(A21/Calculator!$F$15,1),1-MOD(A21/Calculator!$F$15,1)),ABS(MOD(A21/Calculator!$F$15,1)-0.5))),1)</f>
        <v>0.156526315789474</v>
      </c>
      <c r="H21" s="174" t="n">
        <f aca="false">IF(Calculator!$E$16="YES",IF(A21&lt;Calculator!$G$16,0,MIN(MIN(MOD(A21/Calculator!$F$16,1),1-MOD(A21/Calculator!$F$16,1)),ABS(MOD(A21/Calculator!$F$16,1)-0.5))),1)</f>
        <v>0.160850526315789</v>
      </c>
      <c r="I21" s="174" t="n">
        <f aca="false">IF(Calculator!$E$17="YES",IF(A21&lt;Calculator!$G$17,0,MIN(MIN(MOD(A21/Calculator!$F$17,1),1-MOD(A21/Calculator!$F$17,1)),ABS(MOD(A21/Calculator!$F$17,1)-0.5))),1)</f>
        <v>0.0169473684210534</v>
      </c>
      <c r="J21" s="174" t="n">
        <f aca="false">IF(Calculator!$E$18="YES",IF(A21&lt;Calculator!$G$18,0,MIN(MIN(MOD(A21/Calculator!$F$18,1),1-MOD(A21/Calculator!$F$18,1)),ABS(MOD(A21/Calculator!$F$18,1)-0.5))),1)</f>
        <v>0.155115789473684</v>
      </c>
      <c r="K21" s="174" t="n">
        <f aca="false">IF(Calculator!$E$19="YES",IF(A21&lt;Calculator!$G$19,0,MIN(MIN(MOD(A21/Calculator!$F$19,1),1-MOD(A21/Calculator!$F$19,1)),ABS(MOD(A21/Calculator!$F$19,1)-0.5))),1)</f>
        <v>0.163789473684211</v>
      </c>
      <c r="L21" s="174" t="n">
        <f aca="false">IF(Calculator!$E$20="YES",IF(A21&lt;Calculator!$G$20,0,MIN(MIN(MOD(A21/Calculator!$F$20,1),1-MOD(A21/Calculator!$F$20,1)),ABS(MOD(A21/Calculator!$F$20,1)-0.5))),1)</f>
        <v>1</v>
      </c>
      <c r="M21" s="174" t="n">
        <f aca="false">MIN(B21:L21)</f>
        <v>0</v>
      </c>
      <c r="N21" s="174" t="n">
        <f aca="false">SUMPRODUCT(($M$5:$M$555&gt;M21)*1)+SUMPRODUCT(($M$5:$M$555=M21)*(ROW($M$5:$M$555)&lt;ROW(M21)))+1</f>
        <v>518</v>
      </c>
      <c r="O21" s="174" t="str">
        <f aca="false">IF(M21&gt;=0.2,"★★★ EXCELLENT",IF(M21&gt;=0.12,"★★  GOOD",IF(M21&gt;=0.07,"★  FAIR",IF(M21&gt;=0.025,"⚠  MARGINAL","✗  AVOID"))))</f>
        <v>✗  AVOID</v>
      </c>
    </row>
    <row r="22" customFormat="false" ht="15" hidden="false" customHeight="true" outlineLevel="0" collapsed="false">
      <c r="A22" s="175" t="n">
        <v>6.7</v>
      </c>
      <c r="B22" s="176" t="n">
        <f aca="false">IF(Calculator!$E$10="YES",IF(A22&lt;Calculator!$G$10,0,MIN(MIN(MOD(A22/Calculator!$F$10,1),1-MOD(A22/Calculator!$F$10,1)),ABS(MOD(A22/Calculator!$F$10,1)-0.5))),1)</f>
        <v>1</v>
      </c>
      <c r="C22" s="176" t="n">
        <f aca="false">IF(Calculator!$E$11="YES",IF(A22&lt;Calculator!$G$11,0,MIN(MIN(MOD(A22/Calculator!$F$11,1),1-MOD(A22/Calculator!$F$11,1)),ABS(MOD(A22/Calculator!$F$11,1)-0.5))),1)</f>
        <v>1</v>
      </c>
      <c r="D22" s="176" t="n">
        <f aca="false">IF(Calculator!$E$12="YES",IF(A22&lt;Calculator!$G$12,0,MIN(MIN(MOD(A22/Calculator!$F$12,1),1-MOD(A22/Calculator!$F$12,1)),ABS(MOD(A22/Calculator!$F$12,1)-0.5))),1)</f>
        <v>1</v>
      </c>
      <c r="E22" s="176" t="n">
        <f aca="false">IF(Calculator!$E$13="YES",IF(A22&lt;Calculator!$G$13,0,MIN(MIN(MOD(A22/Calculator!$F$13,1),1-MOD(A22/Calculator!$F$13,1)),ABS(MOD(A22/Calculator!$F$13,1)-0.5))),1)</f>
        <v>0</v>
      </c>
      <c r="F22" s="176" t="n">
        <f aca="false">IF(Calculator!$E$14="YES",IF(A22&lt;Calculator!$G$14,0,MIN(MIN(MOD(A22/Calculator!$F$14,1),1-MOD(A22/Calculator!$F$14,1)),ABS(MOD(A22/Calculator!$F$14,1)-0.5))),1)</f>
        <v>0</v>
      </c>
      <c r="G22" s="176" t="n">
        <f aca="false">IF(Calculator!$E$15="YES",IF(A22&lt;Calculator!$G$15,0,MIN(MIN(MOD(A22/Calculator!$F$15,1),1-MOD(A22/Calculator!$F$15,1)),ABS(MOD(A22/Calculator!$F$15,1)-0.5))),1)</f>
        <v>0.166473684210526</v>
      </c>
      <c r="H22" s="176" t="n">
        <f aca="false">IF(Calculator!$E$16="YES",IF(A22&lt;Calculator!$G$16,0,MIN(MIN(MOD(A22/Calculator!$F$16,1),1-MOD(A22/Calculator!$F$16,1)),ABS(MOD(A22/Calculator!$F$16,1)-0.5))),1)</f>
        <v>0.148136140350877</v>
      </c>
      <c r="I22" s="176" t="n">
        <f aca="false">IF(Calculator!$E$17="YES",IF(A22&lt;Calculator!$G$17,0,MIN(MIN(MOD(A22/Calculator!$F$17,1),1-MOD(A22/Calculator!$F$17,1)),ABS(MOD(A22/Calculator!$F$17,1)-0.5))),1)</f>
        <v>0.00205263157894808</v>
      </c>
      <c r="J22" s="176" t="n">
        <f aca="false">IF(Calculator!$E$18="YES",IF(A22&lt;Calculator!$G$18,0,MIN(MIN(MOD(A22/Calculator!$F$18,1),1-MOD(A22/Calculator!$F$18,1)),ABS(MOD(A22/Calculator!$F$18,1)-0.5))),1)</f>
        <v>0.172617543859649</v>
      </c>
      <c r="K22" s="176" t="n">
        <f aca="false">IF(Calculator!$E$19="YES",IF(A22&lt;Calculator!$G$19,0,MIN(MIN(MOD(A22/Calculator!$F$19,1),1-MOD(A22/Calculator!$F$19,1)),ABS(MOD(A22/Calculator!$F$19,1)-0.5))),1)</f>
        <v>0.143543859649123</v>
      </c>
      <c r="L22" s="176" t="n">
        <f aca="false">IF(Calculator!$E$20="YES",IF(A22&lt;Calculator!$G$20,0,MIN(MIN(MOD(A22/Calculator!$F$20,1),1-MOD(A22/Calculator!$F$20,1)),ABS(MOD(A22/Calculator!$F$20,1)-0.5))),1)</f>
        <v>1</v>
      </c>
      <c r="M22" s="176" t="n">
        <f aca="false">MIN(B22:L22)</f>
        <v>0</v>
      </c>
      <c r="N22" s="176" t="n">
        <f aca="false">SUMPRODUCT(($M$5:$M$555&gt;M22)*1)+SUMPRODUCT(($M$5:$M$555=M22)*(ROW($M$5:$M$555)&lt;ROW(M22)))+1</f>
        <v>519</v>
      </c>
      <c r="O22" s="176" t="str">
        <f aca="false">IF(M22&gt;=0.2,"★★★ EXCELLENT",IF(M22&gt;=0.12,"★★  GOOD",IF(M22&gt;=0.07,"★  FAIR",IF(M22&gt;=0.025,"⚠  MARGINAL","✗  AVOID"))))</f>
        <v>✗  AVOID</v>
      </c>
    </row>
    <row r="23" customFormat="false" ht="15" hidden="false" customHeight="true" outlineLevel="0" collapsed="false">
      <c r="A23" s="173" t="n">
        <v>6.8</v>
      </c>
      <c r="B23" s="174" t="n">
        <f aca="false">IF(Calculator!$E$10="YES",IF(A23&lt;Calculator!$G$10,0,MIN(MIN(MOD(A23/Calculator!$F$10,1),1-MOD(A23/Calculator!$F$10,1)),ABS(MOD(A23/Calculator!$F$10,1)-0.5))),1)</f>
        <v>1</v>
      </c>
      <c r="C23" s="174" t="n">
        <f aca="false">IF(Calculator!$E$11="YES",IF(A23&lt;Calculator!$G$11,0,MIN(MIN(MOD(A23/Calculator!$F$11,1),1-MOD(A23/Calculator!$F$11,1)),ABS(MOD(A23/Calculator!$F$11,1)-0.5))),1)</f>
        <v>1</v>
      </c>
      <c r="D23" s="174" t="n">
        <f aca="false">IF(Calculator!$E$12="YES",IF(A23&lt;Calculator!$G$12,0,MIN(MIN(MOD(A23/Calculator!$F$12,1),1-MOD(A23/Calculator!$F$12,1)),ABS(MOD(A23/Calculator!$F$12,1)-0.5))),1)</f>
        <v>1</v>
      </c>
      <c r="E23" s="174" t="n">
        <f aca="false">IF(Calculator!$E$13="YES",IF(A23&lt;Calculator!$G$13,0,MIN(MIN(MOD(A23/Calculator!$F$13,1),1-MOD(A23/Calculator!$F$13,1)),ABS(MOD(A23/Calculator!$F$13,1)-0.5))),1)</f>
        <v>0</v>
      </c>
      <c r="F23" s="174" t="n">
        <f aca="false">IF(Calculator!$E$14="YES",IF(A23&lt;Calculator!$G$14,0,MIN(MIN(MOD(A23/Calculator!$F$14,1),1-MOD(A23/Calculator!$F$14,1)),ABS(MOD(A23/Calculator!$F$14,1)-0.5))),1)</f>
        <v>0</v>
      </c>
      <c r="G23" s="174" t="n">
        <f aca="false">IF(Calculator!$E$15="YES",IF(A23&lt;Calculator!$G$15,0,MIN(MIN(MOD(A23/Calculator!$F$15,1),1-MOD(A23/Calculator!$F$15,1)),ABS(MOD(A23/Calculator!$F$15,1)-0.5))),1)</f>
        <v>0.176421052631579</v>
      </c>
      <c r="H23" s="174" t="n">
        <f aca="false">IF(Calculator!$E$16="YES",IF(A23&lt;Calculator!$G$16,0,MIN(MIN(MOD(A23/Calculator!$F$16,1),1-MOD(A23/Calculator!$F$16,1)),ABS(MOD(A23/Calculator!$F$16,1)-0.5))),1)</f>
        <v>0.135421754385964</v>
      </c>
      <c r="I23" s="174" t="n">
        <f aca="false">IF(Calculator!$E$17="YES",IF(A23&lt;Calculator!$G$17,0,MIN(MIN(MOD(A23/Calculator!$F$17,1),1-MOD(A23/Calculator!$F$17,1)),ABS(MOD(A23/Calculator!$F$17,1)-0.5))),1)</f>
        <v>0.0128421052631571</v>
      </c>
      <c r="J23" s="174" t="n">
        <f aca="false">IF(Calculator!$E$18="YES",IF(A23&lt;Calculator!$G$18,0,MIN(MIN(MOD(A23/Calculator!$F$18,1),1-MOD(A23/Calculator!$F$18,1)),ABS(MOD(A23/Calculator!$F$18,1)-0.5))),1)</f>
        <v>0.190119298245613</v>
      </c>
      <c r="K23" s="174" t="n">
        <f aca="false">IF(Calculator!$E$19="YES",IF(A23&lt;Calculator!$G$19,0,MIN(MIN(MOD(A23/Calculator!$F$19,1),1-MOD(A23/Calculator!$F$19,1)),ABS(MOD(A23/Calculator!$F$19,1)-0.5))),1)</f>
        <v>0.123298245614035</v>
      </c>
      <c r="L23" s="174" t="n">
        <f aca="false">IF(Calculator!$E$20="YES",IF(A23&lt;Calculator!$G$20,0,MIN(MIN(MOD(A23/Calculator!$F$20,1),1-MOD(A23/Calculator!$F$20,1)),ABS(MOD(A23/Calculator!$F$20,1)-0.5))),1)</f>
        <v>1</v>
      </c>
      <c r="M23" s="174" t="n">
        <f aca="false">MIN(B23:L23)</f>
        <v>0</v>
      </c>
      <c r="N23" s="174" t="n">
        <f aca="false">SUMPRODUCT(($M$5:$M$555&gt;M23)*1)+SUMPRODUCT(($M$5:$M$555=M23)*(ROW($M$5:$M$555)&lt;ROW(M23)))+1</f>
        <v>520</v>
      </c>
      <c r="O23" s="174" t="str">
        <f aca="false">IF(M23&gt;=0.2,"★★★ EXCELLENT",IF(M23&gt;=0.12,"★★  GOOD",IF(M23&gt;=0.07,"★  FAIR",IF(M23&gt;=0.025,"⚠  MARGINAL","✗  AVOID"))))</f>
        <v>✗  AVOID</v>
      </c>
    </row>
    <row r="24" customFormat="false" ht="15" hidden="false" customHeight="true" outlineLevel="0" collapsed="false">
      <c r="A24" s="175" t="n">
        <v>6.9</v>
      </c>
      <c r="B24" s="176" t="n">
        <f aca="false">IF(Calculator!$E$10="YES",IF(A24&lt;Calculator!$G$10,0,MIN(MIN(MOD(A24/Calculator!$F$10,1),1-MOD(A24/Calculator!$F$10,1)),ABS(MOD(A24/Calculator!$F$10,1)-0.5))),1)</f>
        <v>1</v>
      </c>
      <c r="C24" s="176" t="n">
        <f aca="false">IF(Calculator!$E$11="YES",IF(A24&lt;Calculator!$G$11,0,MIN(MIN(MOD(A24/Calculator!$F$11,1),1-MOD(A24/Calculator!$F$11,1)),ABS(MOD(A24/Calculator!$F$11,1)-0.5))),1)</f>
        <v>1</v>
      </c>
      <c r="D24" s="176" t="n">
        <f aca="false">IF(Calculator!$E$12="YES",IF(A24&lt;Calculator!$G$12,0,MIN(MIN(MOD(A24/Calculator!$F$12,1),1-MOD(A24/Calculator!$F$12,1)),ABS(MOD(A24/Calculator!$F$12,1)-0.5))),1)</f>
        <v>1</v>
      </c>
      <c r="E24" s="176" t="n">
        <f aca="false">IF(Calculator!$E$13="YES",IF(A24&lt;Calculator!$G$13,0,MIN(MIN(MOD(A24/Calculator!$F$13,1),1-MOD(A24/Calculator!$F$13,1)),ABS(MOD(A24/Calculator!$F$13,1)-0.5))),1)</f>
        <v>0</v>
      </c>
      <c r="F24" s="176" t="n">
        <f aca="false">IF(Calculator!$E$14="YES",IF(A24&lt;Calculator!$G$14,0,MIN(MIN(MOD(A24/Calculator!$F$14,1),1-MOD(A24/Calculator!$F$14,1)),ABS(MOD(A24/Calculator!$F$14,1)-0.5))),1)</f>
        <v>0</v>
      </c>
      <c r="G24" s="176" t="n">
        <f aca="false">IF(Calculator!$E$15="YES",IF(A24&lt;Calculator!$G$15,0,MIN(MIN(MOD(A24/Calculator!$F$15,1),1-MOD(A24/Calculator!$F$15,1)),ABS(MOD(A24/Calculator!$F$15,1)-0.5))),1)</f>
        <v>0.186368421052632</v>
      </c>
      <c r="H24" s="176" t="n">
        <f aca="false">IF(Calculator!$E$16="YES",IF(A24&lt;Calculator!$G$16,0,MIN(MIN(MOD(A24/Calculator!$F$16,1),1-MOD(A24/Calculator!$F$16,1)),ABS(MOD(A24/Calculator!$F$16,1)-0.5))),1)</f>
        <v>0.122707368421052</v>
      </c>
      <c r="I24" s="176" t="n">
        <f aca="false">IF(Calculator!$E$17="YES",IF(A24&lt;Calculator!$G$17,0,MIN(MIN(MOD(A24/Calculator!$F$17,1),1-MOD(A24/Calculator!$F$17,1)),ABS(MOD(A24/Calculator!$F$17,1)-0.5))),1)</f>
        <v>0.0277368421052624</v>
      </c>
      <c r="J24" s="176" t="n">
        <f aca="false">IF(Calculator!$E$18="YES",IF(A24&lt;Calculator!$G$18,0,MIN(MIN(MOD(A24/Calculator!$F$18,1),1-MOD(A24/Calculator!$F$18,1)),ABS(MOD(A24/Calculator!$F$18,1)-0.5))),1)</f>
        <v>0.207621052631578</v>
      </c>
      <c r="K24" s="176" t="n">
        <f aca="false">IF(Calculator!$E$19="YES",IF(A24&lt;Calculator!$G$19,0,MIN(MIN(MOD(A24/Calculator!$F$19,1),1-MOD(A24/Calculator!$F$19,1)),ABS(MOD(A24/Calculator!$F$19,1)-0.5))),1)</f>
        <v>0.103052631578947</v>
      </c>
      <c r="L24" s="176" t="n">
        <f aca="false">IF(Calculator!$E$20="YES",IF(A24&lt;Calculator!$G$20,0,MIN(MIN(MOD(A24/Calculator!$F$20,1),1-MOD(A24/Calculator!$F$20,1)),ABS(MOD(A24/Calculator!$F$20,1)-0.5))),1)</f>
        <v>1</v>
      </c>
      <c r="M24" s="176" t="n">
        <f aca="false">MIN(B24:L24)</f>
        <v>0</v>
      </c>
      <c r="N24" s="176" t="n">
        <f aca="false">SUMPRODUCT(($M$5:$M$555&gt;M24)*1)+SUMPRODUCT(($M$5:$M$555=M24)*(ROW($M$5:$M$555)&lt;ROW(M24)))+1</f>
        <v>521</v>
      </c>
      <c r="O24" s="176" t="str">
        <f aca="false">IF(M24&gt;=0.2,"★★★ EXCELLENT",IF(M24&gt;=0.12,"★★  GOOD",IF(M24&gt;=0.07,"★  FAIR",IF(M24&gt;=0.025,"⚠  MARGINAL","✗  AVOID"))))</f>
        <v>✗  AVOID</v>
      </c>
    </row>
    <row r="25" customFormat="false" ht="15" hidden="false" customHeight="true" outlineLevel="0" collapsed="false">
      <c r="A25" s="173" t="n">
        <v>7</v>
      </c>
      <c r="B25" s="174" t="n">
        <f aca="false">IF(Calculator!$E$10="YES",IF(A25&lt;Calculator!$G$10,0,MIN(MIN(MOD(A25/Calculator!$F$10,1),1-MOD(A25/Calculator!$F$10,1)),ABS(MOD(A25/Calculator!$F$10,1)-0.5))),1)</f>
        <v>1</v>
      </c>
      <c r="C25" s="174" t="n">
        <f aca="false">IF(Calculator!$E$11="YES",IF(A25&lt;Calculator!$G$11,0,MIN(MIN(MOD(A25/Calculator!$F$11,1),1-MOD(A25/Calculator!$F$11,1)),ABS(MOD(A25/Calculator!$F$11,1)-0.5))),1)</f>
        <v>1</v>
      </c>
      <c r="D25" s="174" t="n">
        <f aca="false">IF(Calculator!$E$12="YES",IF(A25&lt;Calculator!$G$12,0,MIN(MIN(MOD(A25/Calculator!$F$12,1),1-MOD(A25/Calculator!$F$12,1)),ABS(MOD(A25/Calculator!$F$12,1)-0.5))),1)</f>
        <v>1</v>
      </c>
      <c r="E25" s="174" t="n">
        <f aca="false">IF(Calculator!$E$13="YES",IF(A25&lt;Calculator!$G$13,0,MIN(MIN(MOD(A25/Calculator!$F$13,1),1-MOD(A25/Calculator!$F$13,1)),ABS(MOD(A25/Calculator!$F$13,1)-0.5))),1)</f>
        <v>0</v>
      </c>
      <c r="F25" s="174" t="n">
        <f aca="false">IF(Calculator!$E$14="YES",IF(A25&lt;Calculator!$G$14,0,MIN(MIN(MOD(A25/Calculator!$F$14,1),1-MOD(A25/Calculator!$F$14,1)),ABS(MOD(A25/Calculator!$F$14,1)-0.5))),1)</f>
        <v>0</v>
      </c>
      <c r="G25" s="174" t="n">
        <f aca="false">IF(Calculator!$E$15="YES",IF(A25&lt;Calculator!$G$15,0,MIN(MIN(MOD(A25/Calculator!$F$15,1),1-MOD(A25/Calculator!$F$15,1)),ABS(MOD(A25/Calculator!$F$15,1)-0.5))),1)</f>
        <v>0.196315789473684</v>
      </c>
      <c r="H25" s="174" t="n">
        <f aca="false">IF(Calculator!$E$16="YES",IF(A25&lt;Calculator!$G$16,0,MIN(MIN(MOD(A25/Calculator!$F$16,1),1-MOD(A25/Calculator!$F$16,1)),ABS(MOD(A25/Calculator!$F$16,1)-0.5))),1)</f>
        <v>0.10999298245614</v>
      </c>
      <c r="I25" s="174" t="n">
        <f aca="false">IF(Calculator!$E$17="YES",IF(A25&lt;Calculator!$G$17,0,MIN(MIN(MOD(A25/Calculator!$F$17,1),1-MOD(A25/Calculator!$F$17,1)),ABS(MOD(A25/Calculator!$F$17,1)-0.5))),1)</f>
        <v>0.0426315789473677</v>
      </c>
      <c r="J25" s="174" t="n">
        <f aca="false">IF(Calculator!$E$18="YES",IF(A25&lt;Calculator!$G$18,0,MIN(MIN(MOD(A25/Calculator!$F$18,1),1-MOD(A25/Calculator!$F$18,1)),ABS(MOD(A25/Calculator!$F$18,1)-0.5))),1)</f>
        <v>0.225122807017543</v>
      </c>
      <c r="K25" s="174" t="n">
        <f aca="false">IF(Calculator!$E$19="YES",IF(A25&lt;Calculator!$G$19,0,MIN(MIN(MOD(A25/Calculator!$F$19,1),1-MOD(A25/Calculator!$F$19,1)),ABS(MOD(A25/Calculator!$F$19,1)-0.5))),1)</f>
        <v>0.0828070175438598</v>
      </c>
      <c r="L25" s="174" t="n">
        <f aca="false">IF(Calculator!$E$20="YES",IF(A25&lt;Calculator!$G$20,0,MIN(MIN(MOD(A25/Calculator!$F$20,1),1-MOD(A25/Calculator!$F$20,1)),ABS(MOD(A25/Calculator!$F$20,1)-0.5))),1)</f>
        <v>1</v>
      </c>
      <c r="M25" s="174" t="n">
        <f aca="false">MIN(B25:L25)</f>
        <v>0</v>
      </c>
      <c r="N25" s="174" t="n">
        <f aca="false">SUMPRODUCT(($M$5:$M$555&gt;M25)*1)+SUMPRODUCT(($M$5:$M$555=M25)*(ROW($M$5:$M$555)&lt;ROW(M25)))+1</f>
        <v>522</v>
      </c>
      <c r="O25" s="174" t="str">
        <f aca="false">IF(M25&gt;=0.2,"★★★ EXCELLENT",IF(M25&gt;=0.12,"★★  GOOD",IF(M25&gt;=0.07,"★  FAIR",IF(M25&gt;=0.025,"⚠  MARGINAL","✗  AVOID"))))</f>
        <v>✗  AVOID</v>
      </c>
    </row>
    <row r="26" customFormat="false" ht="15" hidden="false" customHeight="true" outlineLevel="0" collapsed="false">
      <c r="A26" s="175" t="n">
        <v>7.1</v>
      </c>
      <c r="B26" s="176" t="n">
        <f aca="false">IF(Calculator!$E$10="YES",IF(A26&lt;Calculator!$G$10,0,MIN(MIN(MOD(A26/Calculator!$F$10,1),1-MOD(A26/Calculator!$F$10,1)),ABS(MOD(A26/Calculator!$F$10,1)-0.5))),1)</f>
        <v>1</v>
      </c>
      <c r="C26" s="176" t="n">
        <f aca="false">IF(Calculator!$E$11="YES",IF(A26&lt;Calculator!$G$11,0,MIN(MIN(MOD(A26/Calculator!$F$11,1),1-MOD(A26/Calculator!$F$11,1)),ABS(MOD(A26/Calculator!$F$11,1)-0.5))),1)</f>
        <v>1</v>
      </c>
      <c r="D26" s="176" t="n">
        <f aca="false">IF(Calculator!$E$12="YES",IF(A26&lt;Calculator!$G$12,0,MIN(MIN(MOD(A26/Calculator!$F$12,1),1-MOD(A26/Calculator!$F$12,1)),ABS(MOD(A26/Calculator!$F$12,1)-0.5))),1)</f>
        <v>1</v>
      </c>
      <c r="E26" s="176" t="n">
        <f aca="false">IF(Calculator!$E$13="YES",IF(A26&lt;Calculator!$G$13,0,MIN(MIN(MOD(A26/Calculator!$F$13,1),1-MOD(A26/Calculator!$F$13,1)),ABS(MOD(A26/Calculator!$F$13,1)-0.5))),1)</f>
        <v>0</v>
      </c>
      <c r="F26" s="176" t="n">
        <f aca="false">IF(Calculator!$E$14="YES",IF(A26&lt;Calculator!$G$14,0,MIN(MIN(MOD(A26/Calculator!$F$14,1),1-MOD(A26/Calculator!$F$14,1)),ABS(MOD(A26/Calculator!$F$14,1)-0.5))),1)</f>
        <v>0.00447368421052541</v>
      </c>
      <c r="G26" s="176" t="n">
        <f aca="false">IF(Calculator!$E$15="YES",IF(A26&lt;Calculator!$G$15,0,MIN(MIN(MOD(A26/Calculator!$F$15,1),1-MOD(A26/Calculator!$F$15,1)),ABS(MOD(A26/Calculator!$F$15,1)-0.5))),1)</f>
        <v>0.206263157894737</v>
      </c>
      <c r="H26" s="176" t="n">
        <f aca="false">IF(Calculator!$E$16="YES",IF(A26&lt;Calculator!$G$16,0,MIN(MIN(MOD(A26/Calculator!$F$16,1),1-MOD(A26/Calculator!$F$16,1)),ABS(MOD(A26/Calculator!$F$16,1)-0.5))),1)</f>
        <v>0.0972785964912275</v>
      </c>
      <c r="I26" s="176" t="n">
        <f aca="false">IF(Calculator!$E$17="YES",IF(A26&lt;Calculator!$G$17,0,MIN(MIN(MOD(A26/Calculator!$F$17,1),1-MOD(A26/Calculator!$F$17,1)),ABS(MOD(A26/Calculator!$F$17,1)-0.5))),1)</f>
        <v>0.0575263157894728</v>
      </c>
      <c r="J26" s="176" t="n">
        <f aca="false">IF(Calculator!$E$18="YES",IF(A26&lt;Calculator!$G$18,0,MIN(MIN(MOD(A26/Calculator!$F$18,1),1-MOD(A26/Calculator!$F$18,1)),ABS(MOD(A26/Calculator!$F$18,1)-0.5))),1)</f>
        <v>0.242624561403508</v>
      </c>
      <c r="K26" s="176" t="n">
        <f aca="false">IF(Calculator!$E$19="YES",IF(A26&lt;Calculator!$G$19,0,MIN(MIN(MOD(A26/Calculator!$F$19,1),1-MOD(A26/Calculator!$F$19,1)),ABS(MOD(A26/Calculator!$F$19,1)-0.5))),1)</f>
        <v>0.062561403508772</v>
      </c>
      <c r="L26" s="176" t="n">
        <f aca="false">IF(Calculator!$E$20="YES",IF(A26&lt;Calculator!$G$20,0,MIN(MIN(MOD(A26/Calculator!$F$20,1),1-MOD(A26/Calculator!$F$20,1)),ABS(MOD(A26/Calculator!$F$20,1)-0.5))),1)</f>
        <v>1</v>
      </c>
      <c r="M26" s="176" t="n">
        <f aca="false">MIN(B26:L26)</f>
        <v>0</v>
      </c>
      <c r="N26" s="176" t="n">
        <f aca="false">SUMPRODUCT(($M$5:$M$555&gt;M26)*1)+SUMPRODUCT(($M$5:$M$555=M26)*(ROW($M$5:$M$555)&lt;ROW(M26)))+1</f>
        <v>523</v>
      </c>
      <c r="O26" s="176" t="str">
        <f aca="false">IF(M26&gt;=0.2,"★★★ EXCELLENT",IF(M26&gt;=0.12,"★★  GOOD",IF(M26&gt;=0.07,"★  FAIR",IF(M26&gt;=0.025,"⚠  MARGINAL","✗  AVOID"))))</f>
        <v>✗  AVOID</v>
      </c>
    </row>
    <row r="27" customFormat="false" ht="15" hidden="false" customHeight="true" outlineLevel="0" collapsed="false">
      <c r="A27" s="173" t="n">
        <v>7.2</v>
      </c>
      <c r="B27" s="174" t="n">
        <f aca="false">IF(Calculator!$E$10="YES",IF(A27&lt;Calculator!$G$10,0,MIN(MIN(MOD(A27/Calculator!$F$10,1),1-MOD(A27/Calculator!$F$10,1)),ABS(MOD(A27/Calculator!$F$10,1)-0.5))),1)</f>
        <v>1</v>
      </c>
      <c r="C27" s="174" t="n">
        <f aca="false">IF(Calculator!$E$11="YES",IF(A27&lt;Calculator!$G$11,0,MIN(MIN(MOD(A27/Calculator!$F$11,1),1-MOD(A27/Calculator!$F$11,1)),ABS(MOD(A27/Calculator!$F$11,1)-0.5))),1)</f>
        <v>1</v>
      </c>
      <c r="D27" s="174" t="n">
        <f aca="false">IF(Calculator!$E$12="YES",IF(A27&lt;Calculator!$G$12,0,MIN(MIN(MOD(A27/Calculator!$F$12,1),1-MOD(A27/Calculator!$F$12,1)),ABS(MOD(A27/Calculator!$F$12,1)-0.5))),1)</f>
        <v>1</v>
      </c>
      <c r="E27" s="174" t="n">
        <f aca="false">IF(Calculator!$E$13="YES",IF(A27&lt;Calculator!$G$13,0,MIN(MIN(MOD(A27/Calculator!$F$13,1),1-MOD(A27/Calculator!$F$13,1)),ABS(MOD(A27/Calculator!$F$13,1)-0.5))),1)</f>
        <v>0</v>
      </c>
      <c r="F27" s="174" t="n">
        <f aca="false">IF(Calculator!$E$14="YES",IF(A27&lt;Calculator!$G$14,0,MIN(MIN(MOD(A27/Calculator!$F$14,1),1-MOD(A27/Calculator!$F$14,1)),ABS(MOD(A27/Calculator!$F$14,1)-0.5))),1)</f>
        <v>0.0115789473684201</v>
      </c>
      <c r="G27" s="174" t="n">
        <f aca="false">IF(Calculator!$E$15="YES",IF(A27&lt;Calculator!$G$15,0,MIN(MIN(MOD(A27/Calculator!$F$15,1),1-MOD(A27/Calculator!$F$15,1)),ABS(MOD(A27/Calculator!$F$15,1)-0.5))),1)</f>
        <v>0.21621052631579</v>
      </c>
      <c r="H27" s="174" t="n">
        <f aca="false">IF(Calculator!$E$16="YES",IF(A27&lt;Calculator!$G$16,0,MIN(MIN(MOD(A27/Calculator!$F$16,1),1-MOD(A27/Calculator!$F$16,1)),ABS(MOD(A27/Calculator!$F$16,1)-0.5))),1)</f>
        <v>0.0845642105263151</v>
      </c>
      <c r="I27" s="174" t="n">
        <f aca="false">IF(Calculator!$E$17="YES",IF(A27&lt;Calculator!$G$17,0,MIN(MIN(MOD(A27/Calculator!$F$17,1),1-MOD(A27/Calculator!$F$17,1)),ABS(MOD(A27/Calculator!$F$17,1)-0.5))),1)</f>
        <v>0.0724210526315781</v>
      </c>
      <c r="J27" s="174" t="n">
        <f aca="false">IF(Calculator!$E$18="YES",IF(A27&lt;Calculator!$G$18,0,MIN(MIN(MOD(A27/Calculator!$F$18,1),1-MOD(A27/Calculator!$F$18,1)),ABS(MOD(A27/Calculator!$F$18,1)-0.5))),1)</f>
        <v>0.239873684210527</v>
      </c>
      <c r="K27" s="174" t="n">
        <f aca="false">IF(Calculator!$E$19="YES",IF(A27&lt;Calculator!$G$19,0,MIN(MIN(MOD(A27/Calculator!$F$19,1),1-MOD(A27/Calculator!$F$19,1)),ABS(MOD(A27/Calculator!$F$19,1)-0.5))),1)</f>
        <v>0.0423157894736841</v>
      </c>
      <c r="L27" s="174" t="n">
        <f aca="false">IF(Calculator!$E$20="YES",IF(A27&lt;Calculator!$G$20,0,MIN(MIN(MOD(A27/Calculator!$F$20,1),1-MOD(A27/Calculator!$F$20,1)),ABS(MOD(A27/Calculator!$F$20,1)-0.5))),1)</f>
        <v>1</v>
      </c>
      <c r="M27" s="174" t="n">
        <f aca="false">MIN(B27:L27)</f>
        <v>0</v>
      </c>
      <c r="N27" s="174" t="n">
        <f aca="false">SUMPRODUCT(($M$5:$M$555&gt;M27)*1)+SUMPRODUCT(($M$5:$M$555=M27)*(ROW($M$5:$M$555)&lt;ROW(M27)))+1</f>
        <v>524</v>
      </c>
      <c r="O27" s="174" t="str">
        <f aca="false">IF(M27&gt;=0.2,"★★★ EXCELLENT",IF(M27&gt;=0.12,"★★  GOOD",IF(M27&gt;=0.07,"★  FAIR",IF(M27&gt;=0.025,"⚠  MARGINAL","✗  AVOID"))))</f>
        <v>✗  AVOID</v>
      </c>
    </row>
    <row r="28" customFormat="false" ht="15" hidden="false" customHeight="true" outlineLevel="0" collapsed="false">
      <c r="A28" s="175" t="n">
        <v>7.3</v>
      </c>
      <c r="B28" s="176" t="n">
        <f aca="false">IF(Calculator!$E$10="YES",IF(A28&lt;Calculator!$G$10,0,MIN(MIN(MOD(A28/Calculator!$F$10,1),1-MOD(A28/Calculator!$F$10,1)),ABS(MOD(A28/Calculator!$F$10,1)-0.5))),1)</f>
        <v>1</v>
      </c>
      <c r="C28" s="176" t="n">
        <f aca="false">IF(Calculator!$E$11="YES",IF(A28&lt;Calculator!$G$11,0,MIN(MIN(MOD(A28/Calculator!$F$11,1),1-MOD(A28/Calculator!$F$11,1)),ABS(MOD(A28/Calculator!$F$11,1)-0.5))),1)</f>
        <v>1</v>
      </c>
      <c r="D28" s="176" t="n">
        <f aca="false">IF(Calculator!$E$12="YES",IF(A28&lt;Calculator!$G$12,0,MIN(MIN(MOD(A28/Calculator!$F$12,1),1-MOD(A28/Calculator!$F$12,1)),ABS(MOD(A28/Calculator!$F$12,1)-0.5))),1)</f>
        <v>1</v>
      </c>
      <c r="E28" s="176" t="n">
        <f aca="false">IF(Calculator!$E$13="YES",IF(A28&lt;Calculator!$G$13,0,MIN(MIN(MOD(A28/Calculator!$F$13,1),1-MOD(A28/Calculator!$F$13,1)),ABS(MOD(A28/Calculator!$F$13,1)-0.5))),1)</f>
        <v>0</v>
      </c>
      <c r="F28" s="176" t="n">
        <f aca="false">IF(Calculator!$E$14="YES",IF(A28&lt;Calculator!$G$14,0,MIN(MIN(MOD(A28/Calculator!$F$14,1),1-MOD(A28/Calculator!$F$14,1)),ABS(MOD(A28/Calculator!$F$14,1)-0.5))),1)</f>
        <v>0.0186842105263149</v>
      </c>
      <c r="G28" s="176" t="n">
        <f aca="false">IF(Calculator!$E$15="YES",IF(A28&lt;Calculator!$G$15,0,MIN(MIN(MOD(A28/Calculator!$F$15,1),1-MOD(A28/Calculator!$F$15,1)),ABS(MOD(A28/Calculator!$F$15,1)-0.5))),1)</f>
        <v>0.226157894736842</v>
      </c>
      <c r="H28" s="176" t="n">
        <f aca="false">IF(Calculator!$E$16="YES",IF(A28&lt;Calculator!$G$16,0,MIN(MIN(MOD(A28/Calculator!$F$16,1),1-MOD(A28/Calculator!$F$16,1)),ABS(MOD(A28/Calculator!$F$16,1)-0.5))),1)</f>
        <v>0.0718498245614029</v>
      </c>
      <c r="I28" s="176" t="n">
        <f aca="false">IF(Calculator!$E$17="YES",IF(A28&lt;Calculator!$G$17,0,MIN(MIN(MOD(A28/Calculator!$F$17,1),1-MOD(A28/Calculator!$F$17,1)),ABS(MOD(A28/Calculator!$F$17,1)-0.5))),1)</f>
        <v>0.0873157894736834</v>
      </c>
      <c r="J28" s="176" t="n">
        <f aca="false">IF(Calculator!$E$18="YES",IF(A28&lt;Calculator!$G$18,0,MIN(MIN(MOD(A28/Calculator!$F$18,1),1-MOD(A28/Calculator!$F$18,1)),ABS(MOD(A28/Calculator!$F$18,1)-0.5))),1)</f>
        <v>0.222371929824562</v>
      </c>
      <c r="K28" s="176" t="n">
        <f aca="false">IF(Calculator!$E$19="YES",IF(A28&lt;Calculator!$G$19,0,MIN(MIN(MOD(A28/Calculator!$F$19,1),1-MOD(A28/Calculator!$F$19,1)),ABS(MOD(A28/Calculator!$F$19,1)-0.5))),1)</f>
        <v>0.0220701754385966</v>
      </c>
      <c r="L28" s="176" t="n">
        <f aca="false">IF(Calculator!$E$20="YES",IF(A28&lt;Calculator!$G$20,0,MIN(MIN(MOD(A28/Calculator!$F$20,1),1-MOD(A28/Calculator!$F$20,1)),ABS(MOD(A28/Calculator!$F$20,1)-0.5))),1)</f>
        <v>1</v>
      </c>
      <c r="M28" s="176" t="n">
        <f aca="false">MIN(B28:L28)</f>
        <v>0</v>
      </c>
      <c r="N28" s="176" t="n">
        <f aca="false">SUMPRODUCT(($M$5:$M$555&gt;M28)*1)+SUMPRODUCT(($M$5:$M$555=M28)*(ROW($M$5:$M$555)&lt;ROW(M28)))+1</f>
        <v>525</v>
      </c>
      <c r="O28" s="176" t="str">
        <f aca="false">IF(M28&gt;=0.2,"★★★ EXCELLENT",IF(M28&gt;=0.12,"★★  GOOD",IF(M28&gt;=0.07,"★  FAIR",IF(M28&gt;=0.025,"⚠  MARGINAL","✗  AVOID"))))</f>
        <v>✗  AVOID</v>
      </c>
    </row>
    <row r="29" customFormat="false" ht="15" hidden="false" customHeight="true" outlineLevel="0" collapsed="false">
      <c r="A29" s="173" t="n">
        <v>7.4</v>
      </c>
      <c r="B29" s="174" t="n">
        <f aca="false">IF(Calculator!$E$10="YES",IF(A29&lt;Calculator!$G$10,0,MIN(MIN(MOD(A29/Calculator!$F$10,1),1-MOD(A29/Calculator!$F$10,1)),ABS(MOD(A29/Calculator!$F$10,1)-0.5))),1)</f>
        <v>1</v>
      </c>
      <c r="C29" s="174" t="n">
        <f aca="false">IF(Calculator!$E$11="YES",IF(A29&lt;Calculator!$G$11,0,MIN(MIN(MOD(A29/Calculator!$F$11,1),1-MOD(A29/Calculator!$F$11,1)),ABS(MOD(A29/Calculator!$F$11,1)-0.5))),1)</f>
        <v>1</v>
      </c>
      <c r="D29" s="174" t="n">
        <f aca="false">IF(Calculator!$E$12="YES",IF(A29&lt;Calculator!$G$12,0,MIN(MIN(MOD(A29/Calculator!$F$12,1),1-MOD(A29/Calculator!$F$12,1)),ABS(MOD(A29/Calculator!$F$12,1)-0.5))),1)</f>
        <v>1</v>
      </c>
      <c r="E29" s="174" t="n">
        <f aca="false">IF(Calculator!$E$13="YES",IF(A29&lt;Calculator!$G$13,0,MIN(MIN(MOD(A29/Calculator!$F$13,1),1-MOD(A29/Calculator!$F$13,1)),ABS(MOD(A29/Calculator!$F$13,1)-0.5))),1)</f>
        <v>0</v>
      </c>
      <c r="F29" s="174" t="n">
        <f aca="false">IF(Calculator!$E$14="YES",IF(A29&lt;Calculator!$G$14,0,MIN(MIN(MOD(A29/Calculator!$F$14,1),1-MOD(A29/Calculator!$F$14,1)),ABS(MOD(A29/Calculator!$F$14,1)-0.5))),1)</f>
        <v>0.0257894736842096</v>
      </c>
      <c r="G29" s="174" t="n">
        <f aca="false">IF(Calculator!$E$15="YES",IF(A29&lt;Calculator!$G$15,0,MIN(MIN(MOD(A29/Calculator!$F$15,1),1-MOD(A29/Calculator!$F$15,1)),ABS(MOD(A29/Calculator!$F$15,1)-0.5))),1)</f>
        <v>0.236105263157895</v>
      </c>
      <c r="H29" s="174" t="n">
        <f aca="false">IF(Calculator!$E$16="YES",IF(A29&lt;Calculator!$G$16,0,MIN(MIN(MOD(A29/Calculator!$F$16,1),1-MOD(A29/Calculator!$F$16,1)),ABS(MOD(A29/Calculator!$F$16,1)-0.5))),1)</f>
        <v>0.0591354385964905</v>
      </c>
      <c r="I29" s="174" t="n">
        <f aca="false">IF(Calculator!$E$17="YES",IF(A29&lt;Calculator!$G$17,0,MIN(MIN(MOD(A29/Calculator!$F$17,1),1-MOD(A29/Calculator!$F$17,1)),ABS(MOD(A29/Calculator!$F$17,1)-0.5))),1)</f>
        <v>0.102210526315789</v>
      </c>
      <c r="J29" s="174" t="n">
        <f aca="false">IF(Calculator!$E$18="YES",IF(A29&lt;Calculator!$G$18,0,MIN(MIN(MOD(A29/Calculator!$F$18,1),1-MOD(A29/Calculator!$F$18,1)),ABS(MOD(A29/Calculator!$F$18,1)-0.5))),1)</f>
        <v>0.204870175438597</v>
      </c>
      <c r="K29" s="174" t="n">
        <f aca="false">IF(Calculator!$E$19="YES",IF(A29&lt;Calculator!$G$19,0,MIN(MIN(MOD(A29/Calculator!$F$19,1),1-MOD(A29/Calculator!$F$19,1)),ABS(MOD(A29/Calculator!$F$19,1)-0.5))),1)</f>
        <v>0.00182456140350862</v>
      </c>
      <c r="L29" s="174" t="n">
        <f aca="false">IF(Calculator!$E$20="YES",IF(A29&lt;Calculator!$G$20,0,MIN(MIN(MOD(A29/Calculator!$F$20,1),1-MOD(A29/Calculator!$F$20,1)),ABS(MOD(A29/Calculator!$F$20,1)-0.5))),1)</f>
        <v>1</v>
      </c>
      <c r="M29" s="174" t="n">
        <f aca="false">MIN(B29:L29)</f>
        <v>0</v>
      </c>
      <c r="N29" s="174" t="n">
        <f aca="false">SUMPRODUCT(($M$5:$M$555&gt;M29)*1)+SUMPRODUCT(($M$5:$M$555=M29)*(ROW($M$5:$M$555)&lt;ROW(M29)))+1</f>
        <v>526</v>
      </c>
      <c r="O29" s="174" t="str">
        <f aca="false">IF(M29&gt;=0.2,"★★★ EXCELLENT",IF(M29&gt;=0.12,"★★  GOOD",IF(M29&gt;=0.07,"★  FAIR",IF(M29&gt;=0.025,"⚠  MARGINAL","✗  AVOID"))))</f>
        <v>✗  AVOID</v>
      </c>
    </row>
    <row r="30" customFormat="false" ht="15" hidden="false" customHeight="true" outlineLevel="0" collapsed="false">
      <c r="A30" s="175" t="n">
        <v>7.5</v>
      </c>
      <c r="B30" s="176" t="n">
        <f aca="false">IF(Calculator!$E$10="YES",IF(A30&lt;Calculator!$G$10,0,MIN(MIN(MOD(A30/Calculator!$F$10,1),1-MOD(A30/Calculator!$F$10,1)),ABS(MOD(A30/Calculator!$F$10,1)-0.5))),1)</f>
        <v>1</v>
      </c>
      <c r="C30" s="176" t="n">
        <f aca="false">IF(Calculator!$E$11="YES",IF(A30&lt;Calculator!$G$11,0,MIN(MIN(MOD(A30/Calculator!$F$11,1),1-MOD(A30/Calculator!$F$11,1)),ABS(MOD(A30/Calculator!$F$11,1)-0.5))),1)</f>
        <v>1</v>
      </c>
      <c r="D30" s="176" t="n">
        <f aca="false">IF(Calculator!$E$12="YES",IF(A30&lt;Calculator!$G$12,0,MIN(MIN(MOD(A30/Calculator!$F$12,1),1-MOD(A30/Calculator!$F$12,1)),ABS(MOD(A30/Calculator!$F$12,1)-0.5))),1)</f>
        <v>1</v>
      </c>
      <c r="E30" s="176" t="n">
        <f aca="false">IF(Calculator!$E$13="YES",IF(A30&lt;Calculator!$G$13,0,MIN(MIN(MOD(A30/Calculator!$F$13,1),1-MOD(A30/Calculator!$F$13,1)),ABS(MOD(A30/Calculator!$F$13,1)-0.5))),1)</f>
        <v>0</v>
      </c>
      <c r="F30" s="176" t="n">
        <f aca="false">IF(Calculator!$E$14="YES",IF(A30&lt;Calculator!$G$14,0,MIN(MIN(MOD(A30/Calculator!$F$14,1),1-MOD(A30/Calculator!$F$14,1)),ABS(MOD(A30/Calculator!$F$14,1)-0.5))),1)</f>
        <v>0.0328947368421043</v>
      </c>
      <c r="G30" s="176" t="n">
        <f aca="false">IF(Calculator!$E$15="YES",IF(A30&lt;Calculator!$G$15,0,MIN(MIN(MOD(A30/Calculator!$F$15,1),1-MOD(A30/Calculator!$F$15,1)),ABS(MOD(A30/Calculator!$F$15,1)-0.5))),1)</f>
        <v>0.246052631578947</v>
      </c>
      <c r="H30" s="176" t="n">
        <f aca="false">IF(Calculator!$E$16="YES",IF(A30&lt;Calculator!$G$16,0,MIN(MIN(MOD(A30/Calculator!$F$16,1),1-MOD(A30/Calculator!$F$16,1)),ABS(MOD(A30/Calculator!$F$16,1)-0.5))),1)</f>
        <v>0.0464210526315783</v>
      </c>
      <c r="I30" s="176" t="n">
        <f aca="false">IF(Calculator!$E$17="YES",IF(A30&lt;Calculator!$G$17,0,MIN(MIN(MOD(A30/Calculator!$F$17,1),1-MOD(A30/Calculator!$F$17,1)),ABS(MOD(A30/Calculator!$F$17,1)-0.5))),1)</f>
        <v>0.117105263157894</v>
      </c>
      <c r="J30" s="176" t="n">
        <f aca="false">IF(Calculator!$E$18="YES",IF(A30&lt;Calculator!$G$18,0,MIN(MIN(MOD(A30/Calculator!$F$18,1),1-MOD(A30/Calculator!$F$18,1)),ABS(MOD(A30/Calculator!$F$18,1)-0.5))),1)</f>
        <v>0.187368421052632</v>
      </c>
      <c r="K30" s="176" t="n">
        <f aca="false">IF(Calculator!$E$19="YES",IF(A30&lt;Calculator!$G$19,0,MIN(MIN(MOD(A30/Calculator!$F$19,1),1-MOD(A30/Calculator!$F$19,1)),ABS(MOD(A30/Calculator!$F$19,1)-0.5))),1)</f>
        <v>0.0184210526315789</v>
      </c>
      <c r="L30" s="176" t="n">
        <f aca="false">IF(Calculator!$E$20="YES",IF(A30&lt;Calculator!$G$20,0,MIN(MIN(MOD(A30/Calculator!$F$20,1),1-MOD(A30/Calculator!$F$20,1)),ABS(MOD(A30/Calculator!$F$20,1)-0.5))),1)</f>
        <v>1</v>
      </c>
      <c r="M30" s="176" t="n">
        <f aca="false">MIN(B30:L30)</f>
        <v>0</v>
      </c>
      <c r="N30" s="176" t="n">
        <f aca="false">SUMPRODUCT(($M$5:$M$555&gt;M30)*1)+SUMPRODUCT(($M$5:$M$555=M30)*(ROW($M$5:$M$555)&lt;ROW(M30)))+1</f>
        <v>527</v>
      </c>
      <c r="O30" s="176" t="str">
        <f aca="false">IF(M30&gt;=0.2,"★★★ EXCELLENT",IF(M30&gt;=0.12,"★★  GOOD",IF(M30&gt;=0.07,"★  FAIR",IF(M30&gt;=0.025,"⚠  MARGINAL","✗  AVOID"))))</f>
        <v>✗  AVOID</v>
      </c>
    </row>
    <row r="31" customFormat="false" ht="15" hidden="false" customHeight="true" outlineLevel="0" collapsed="false">
      <c r="A31" s="173" t="n">
        <v>7.6</v>
      </c>
      <c r="B31" s="174" t="n">
        <f aca="false">IF(Calculator!$E$10="YES",IF(A31&lt;Calculator!$G$10,0,MIN(MIN(MOD(A31/Calculator!$F$10,1),1-MOD(A31/Calculator!$F$10,1)),ABS(MOD(A31/Calculator!$F$10,1)-0.5))),1)</f>
        <v>1</v>
      </c>
      <c r="C31" s="174" t="n">
        <f aca="false">IF(Calculator!$E$11="YES",IF(A31&lt;Calculator!$G$11,0,MIN(MIN(MOD(A31/Calculator!$F$11,1),1-MOD(A31/Calculator!$F$11,1)),ABS(MOD(A31/Calculator!$F$11,1)-0.5))),1)</f>
        <v>1</v>
      </c>
      <c r="D31" s="174" t="n">
        <f aca="false">IF(Calculator!$E$12="YES",IF(A31&lt;Calculator!$G$12,0,MIN(MIN(MOD(A31/Calculator!$F$12,1),1-MOD(A31/Calculator!$F$12,1)),ABS(MOD(A31/Calculator!$F$12,1)-0.5))),1)</f>
        <v>1</v>
      </c>
      <c r="E31" s="174" t="n">
        <f aca="false">IF(Calculator!$E$13="YES",IF(A31&lt;Calculator!$G$13,0,MIN(MIN(MOD(A31/Calculator!$F$13,1),1-MOD(A31/Calculator!$F$13,1)),ABS(MOD(A31/Calculator!$F$13,1)-0.5))),1)</f>
        <v>0</v>
      </c>
      <c r="F31" s="174" t="n">
        <f aca="false">IF(Calculator!$E$14="YES",IF(A31&lt;Calculator!$G$14,0,MIN(MIN(MOD(A31/Calculator!$F$14,1),1-MOD(A31/Calculator!$F$14,1)),ABS(MOD(A31/Calculator!$F$14,1)-0.5))),1)</f>
        <v>0.039999999999999</v>
      </c>
      <c r="G31" s="174" t="n">
        <f aca="false">IF(Calculator!$E$15="YES",IF(A31&lt;Calculator!$G$15,0,MIN(MIN(MOD(A31/Calculator!$F$15,1),1-MOD(A31/Calculator!$F$15,1)),ABS(MOD(A31/Calculator!$F$15,1)-0.5))),1)</f>
        <v>0.244</v>
      </c>
      <c r="H31" s="174" t="n">
        <f aca="false">IF(Calculator!$E$16="YES",IF(A31&lt;Calculator!$G$16,0,MIN(MIN(MOD(A31/Calculator!$F$16,1),1-MOD(A31/Calculator!$F$16,1)),ABS(MOD(A31/Calculator!$F$16,1)-0.5))),1)</f>
        <v>0.0337066666666661</v>
      </c>
      <c r="I31" s="174" t="n">
        <f aca="false">IF(Calculator!$E$17="YES",IF(A31&lt;Calculator!$G$17,0,MIN(MIN(MOD(A31/Calculator!$F$17,1),1-MOD(A31/Calculator!$F$17,1)),ABS(MOD(A31/Calculator!$F$17,1)-0.5))),1)</f>
        <v>0.131999999999999</v>
      </c>
      <c r="J31" s="174" t="n">
        <f aca="false">IF(Calculator!$E$18="YES",IF(A31&lt;Calculator!$G$18,0,MIN(MIN(MOD(A31/Calculator!$F$18,1),1-MOD(A31/Calculator!$F$18,1)),ABS(MOD(A31/Calculator!$F$18,1)-0.5))),1)</f>
        <v>0.169866666666667</v>
      </c>
      <c r="K31" s="174" t="n">
        <f aca="false">IF(Calculator!$E$19="YES",IF(A31&lt;Calculator!$G$19,0,MIN(MIN(MOD(A31/Calculator!$F$19,1),1-MOD(A31/Calculator!$F$19,1)),ABS(MOD(A31/Calculator!$F$19,1)-0.5))),1)</f>
        <v>0.0386666666666666</v>
      </c>
      <c r="L31" s="174" t="n">
        <f aca="false">IF(Calculator!$E$20="YES",IF(A31&lt;Calculator!$G$20,0,MIN(MIN(MOD(A31/Calculator!$F$20,1),1-MOD(A31/Calculator!$F$20,1)),ABS(MOD(A31/Calculator!$F$20,1)-0.5))),1)</f>
        <v>1</v>
      </c>
      <c r="M31" s="174" t="n">
        <f aca="false">MIN(B31:L31)</f>
        <v>0</v>
      </c>
      <c r="N31" s="174" t="n">
        <f aca="false">SUMPRODUCT(($M$5:$M$555&gt;M31)*1)+SUMPRODUCT(($M$5:$M$555=M31)*(ROW($M$5:$M$555)&lt;ROW(M31)))+1</f>
        <v>528</v>
      </c>
      <c r="O31" s="174" t="str">
        <f aca="false">IF(M31&gt;=0.2,"★★★ EXCELLENT",IF(M31&gt;=0.12,"★★  GOOD",IF(M31&gt;=0.07,"★  FAIR",IF(M31&gt;=0.025,"⚠  MARGINAL","✗  AVOID"))))</f>
        <v>✗  AVOID</v>
      </c>
    </row>
    <row r="32" customFormat="false" ht="15" hidden="false" customHeight="true" outlineLevel="0" collapsed="false">
      <c r="A32" s="175" t="n">
        <v>7.7</v>
      </c>
      <c r="B32" s="176" t="n">
        <f aca="false">IF(Calculator!$E$10="YES",IF(A32&lt;Calculator!$G$10,0,MIN(MIN(MOD(A32/Calculator!$F$10,1),1-MOD(A32/Calculator!$F$10,1)),ABS(MOD(A32/Calculator!$F$10,1)-0.5))),1)</f>
        <v>1</v>
      </c>
      <c r="C32" s="176" t="n">
        <f aca="false">IF(Calculator!$E$11="YES",IF(A32&lt;Calculator!$G$11,0,MIN(MIN(MOD(A32/Calculator!$F$11,1),1-MOD(A32/Calculator!$F$11,1)),ABS(MOD(A32/Calculator!$F$11,1)-0.5))),1)</f>
        <v>1</v>
      </c>
      <c r="D32" s="176" t="n">
        <f aca="false">IF(Calculator!$E$12="YES",IF(A32&lt;Calculator!$G$12,0,MIN(MIN(MOD(A32/Calculator!$F$12,1),1-MOD(A32/Calculator!$F$12,1)),ABS(MOD(A32/Calculator!$F$12,1)-0.5))),1)</f>
        <v>1</v>
      </c>
      <c r="E32" s="176" t="n">
        <f aca="false">IF(Calculator!$E$13="YES",IF(A32&lt;Calculator!$G$13,0,MIN(MIN(MOD(A32/Calculator!$F$13,1),1-MOD(A32/Calculator!$F$13,1)),ABS(MOD(A32/Calculator!$F$13,1)-0.5))),1)</f>
        <v>0</v>
      </c>
      <c r="F32" s="176" t="n">
        <f aca="false">IF(Calculator!$E$14="YES",IF(A32&lt;Calculator!$G$14,0,MIN(MIN(MOD(A32/Calculator!$F$14,1),1-MOD(A32/Calculator!$F$14,1)),ABS(MOD(A32/Calculator!$F$14,1)-0.5))),1)</f>
        <v>0.0471052631578938</v>
      </c>
      <c r="G32" s="176" t="n">
        <f aca="false">IF(Calculator!$E$15="YES",IF(A32&lt;Calculator!$G$15,0,MIN(MIN(MOD(A32/Calculator!$F$15,1),1-MOD(A32/Calculator!$F$15,1)),ABS(MOD(A32/Calculator!$F$15,1)-0.5))),1)</f>
        <v>0.234052631578947</v>
      </c>
      <c r="H32" s="176" t="n">
        <f aca="false">IF(Calculator!$E$16="YES",IF(A32&lt;Calculator!$G$16,0,MIN(MIN(MOD(A32/Calculator!$F$16,1),1-MOD(A32/Calculator!$F$16,1)),ABS(MOD(A32/Calculator!$F$16,1)-0.5))),1)</f>
        <v>0.0209922807017537</v>
      </c>
      <c r="I32" s="176" t="n">
        <f aca="false">IF(Calculator!$E$17="YES",IF(A32&lt;Calculator!$G$17,0,MIN(MIN(MOD(A32/Calculator!$F$17,1),1-MOD(A32/Calculator!$F$17,1)),ABS(MOD(A32/Calculator!$F$17,1)-0.5))),1)</f>
        <v>0.146894736842105</v>
      </c>
      <c r="J32" s="176" t="n">
        <f aca="false">IF(Calculator!$E$18="YES",IF(A32&lt;Calculator!$G$18,0,MIN(MIN(MOD(A32/Calculator!$F$18,1),1-MOD(A32/Calculator!$F$18,1)),ABS(MOD(A32/Calculator!$F$18,1)-0.5))),1)</f>
        <v>0.152364912280702</v>
      </c>
      <c r="K32" s="176" t="n">
        <f aca="false">IF(Calculator!$E$19="YES",IF(A32&lt;Calculator!$G$19,0,MIN(MIN(MOD(A32/Calculator!$F$19,1),1-MOD(A32/Calculator!$F$19,1)),ABS(MOD(A32/Calculator!$F$19,1)-0.5))),1)</f>
        <v>0.0589122807017544</v>
      </c>
      <c r="L32" s="176" t="n">
        <f aca="false">IF(Calculator!$E$20="YES",IF(A32&lt;Calculator!$G$20,0,MIN(MIN(MOD(A32/Calculator!$F$20,1),1-MOD(A32/Calculator!$F$20,1)),ABS(MOD(A32/Calculator!$F$20,1)-0.5))),1)</f>
        <v>1</v>
      </c>
      <c r="M32" s="176" t="n">
        <f aca="false">MIN(B32:L32)</f>
        <v>0</v>
      </c>
      <c r="N32" s="176" t="n">
        <f aca="false">SUMPRODUCT(($M$5:$M$555&gt;M32)*1)+SUMPRODUCT(($M$5:$M$555=M32)*(ROW($M$5:$M$555)&lt;ROW(M32)))+1</f>
        <v>529</v>
      </c>
      <c r="O32" s="176" t="str">
        <f aca="false">IF(M32&gt;=0.2,"★★★ EXCELLENT",IF(M32&gt;=0.12,"★★  GOOD",IF(M32&gt;=0.07,"★  FAIR",IF(M32&gt;=0.025,"⚠  MARGINAL","✗  AVOID"))))</f>
        <v>✗  AVOID</v>
      </c>
    </row>
    <row r="33" customFormat="false" ht="15" hidden="false" customHeight="true" outlineLevel="0" collapsed="false">
      <c r="A33" s="173" t="n">
        <v>7.8</v>
      </c>
      <c r="B33" s="174" t="n">
        <f aca="false">IF(Calculator!$E$10="YES",IF(A33&lt;Calculator!$G$10,0,MIN(MIN(MOD(A33/Calculator!$F$10,1),1-MOD(A33/Calculator!$F$10,1)),ABS(MOD(A33/Calculator!$F$10,1)-0.5))),1)</f>
        <v>1</v>
      </c>
      <c r="C33" s="174" t="n">
        <f aca="false">IF(Calculator!$E$11="YES",IF(A33&lt;Calculator!$G$11,0,MIN(MIN(MOD(A33/Calculator!$F$11,1),1-MOD(A33/Calculator!$F$11,1)),ABS(MOD(A33/Calculator!$F$11,1)-0.5))),1)</f>
        <v>1</v>
      </c>
      <c r="D33" s="174" t="n">
        <f aca="false">IF(Calculator!$E$12="YES",IF(A33&lt;Calculator!$G$12,0,MIN(MIN(MOD(A33/Calculator!$F$12,1),1-MOD(A33/Calculator!$F$12,1)),ABS(MOD(A33/Calculator!$F$12,1)-0.5))),1)</f>
        <v>1</v>
      </c>
      <c r="E33" s="174" t="n">
        <f aca="false">IF(Calculator!$E$13="YES",IF(A33&lt;Calculator!$G$13,0,MIN(MIN(MOD(A33/Calculator!$F$13,1),1-MOD(A33/Calculator!$F$13,1)),ABS(MOD(A33/Calculator!$F$13,1)-0.5))),1)</f>
        <v>0</v>
      </c>
      <c r="F33" s="174" t="n">
        <f aca="false">IF(Calculator!$E$14="YES",IF(A33&lt;Calculator!$G$14,0,MIN(MIN(MOD(A33/Calculator!$F$14,1),1-MOD(A33/Calculator!$F$14,1)),ABS(MOD(A33/Calculator!$F$14,1)-0.5))),1)</f>
        <v>0.0542105263157885</v>
      </c>
      <c r="G33" s="174" t="n">
        <f aca="false">IF(Calculator!$E$15="YES",IF(A33&lt;Calculator!$G$15,0,MIN(MIN(MOD(A33/Calculator!$F$15,1),1-MOD(A33/Calculator!$F$15,1)),ABS(MOD(A33/Calculator!$F$15,1)-0.5))),1)</f>
        <v>0.224105263157895</v>
      </c>
      <c r="H33" s="174" t="n">
        <f aca="false">IF(Calculator!$E$16="YES",IF(A33&lt;Calculator!$G$16,0,MIN(MIN(MOD(A33/Calculator!$F$16,1),1-MOD(A33/Calculator!$F$16,1)),ABS(MOD(A33/Calculator!$F$16,1)-0.5))),1)</f>
        <v>0.00827789473684149</v>
      </c>
      <c r="I33" s="174" t="n">
        <f aca="false">IF(Calculator!$E$17="YES",IF(A33&lt;Calculator!$G$17,0,MIN(MIN(MOD(A33/Calculator!$F$17,1),1-MOD(A33/Calculator!$F$17,1)),ABS(MOD(A33/Calculator!$F$17,1)-0.5))),1)</f>
        <v>0.16178947368421</v>
      </c>
      <c r="J33" s="174" t="n">
        <f aca="false">IF(Calculator!$E$18="YES",IF(A33&lt;Calculator!$G$18,0,MIN(MIN(MOD(A33/Calculator!$F$18,1),1-MOD(A33/Calculator!$F$18,1)),ABS(MOD(A33/Calculator!$F$18,1)-0.5))),1)</f>
        <v>0.134863157894737</v>
      </c>
      <c r="K33" s="174" t="n">
        <f aca="false">IF(Calculator!$E$19="YES",IF(A33&lt;Calculator!$G$19,0,MIN(MIN(MOD(A33/Calculator!$F$19,1),1-MOD(A33/Calculator!$F$19,1)),ABS(MOD(A33/Calculator!$F$19,1)-0.5))),1)</f>
        <v>0.0791578947368421</v>
      </c>
      <c r="L33" s="174" t="n">
        <f aca="false">IF(Calculator!$E$20="YES",IF(A33&lt;Calculator!$G$20,0,MIN(MIN(MOD(A33/Calculator!$F$20,1),1-MOD(A33/Calculator!$F$20,1)),ABS(MOD(A33/Calculator!$F$20,1)-0.5))),1)</f>
        <v>1</v>
      </c>
      <c r="M33" s="174" t="n">
        <f aca="false">MIN(B33:L33)</f>
        <v>0</v>
      </c>
      <c r="N33" s="174" t="n">
        <f aca="false">SUMPRODUCT(($M$5:$M$555&gt;M33)*1)+SUMPRODUCT(($M$5:$M$555=M33)*(ROW($M$5:$M$555)&lt;ROW(M33)))+1</f>
        <v>530</v>
      </c>
      <c r="O33" s="174" t="str">
        <f aca="false">IF(M33&gt;=0.2,"★★★ EXCELLENT",IF(M33&gt;=0.12,"★★  GOOD",IF(M33&gt;=0.07,"★  FAIR",IF(M33&gt;=0.025,"⚠  MARGINAL","✗  AVOID"))))</f>
        <v>✗  AVOID</v>
      </c>
    </row>
    <row r="34" customFormat="false" ht="15" hidden="false" customHeight="true" outlineLevel="0" collapsed="false">
      <c r="A34" s="175" t="n">
        <v>7.9</v>
      </c>
      <c r="B34" s="176" t="n">
        <f aca="false">IF(Calculator!$E$10="YES",IF(A34&lt;Calculator!$G$10,0,MIN(MIN(MOD(A34/Calculator!$F$10,1),1-MOD(A34/Calculator!$F$10,1)),ABS(MOD(A34/Calculator!$F$10,1)-0.5))),1)</f>
        <v>1</v>
      </c>
      <c r="C34" s="176" t="n">
        <f aca="false">IF(Calculator!$E$11="YES",IF(A34&lt;Calculator!$G$11,0,MIN(MIN(MOD(A34/Calculator!$F$11,1),1-MOD(A34/Calculator!$F$11,1)),ABS(MOD(A34/Calculator!$F$11,1)-0.5))),1)</f>
        <v>1</v>
      </c>
      <c r="D34" s="176" t="n">
        <f aca="false">IF(Calculator!$E$12="YES",IF(A34&lt;Calculator!$G$12,0,MIN(MIN(MOD(A34/Calculator!$F$12,1),1-MOD(A34/Calculator!$F$12,1)),ABS(MOD(A34/Calculator!$F$12,1)-0.5))),1)</f>
        <v>1</v>
      </c>
      <c r="E34" s="176" t="n">
        <f aca="false">IF(Calculator!$E$13="YES",IF(A34&lt;Calculator!$G$13,0,MIN(MIN(MOD(A34/Calculator!$F$13,1),1-MOD(A34/Calculator!$F$13,1)),ABS(MOD(A34/Calculator!$F$13,1)-0.5))),1)</f>
        <v>0</v>
      </c>
      <c r="F34" s="176" t="n">
        <f aca="false">IF(Calculator!$E$14="YES",IF(A34&lt;Calculator!$G$14,0,MIN(MIN(MOD(A34/Calculator!$F$14,1),1-MOD(A34/Calculator!$F$14,1)),ABS(MOD(A34/Calculator!$F$14,1)-0.5))),1)</f>
        <v>0.0613157894736832</v>
      </c>
      <c r="G34" s="176" t="n">
        <f aca="false">IF(Calculator!$E$15="YES",IF(A34&lt;Calculator!$G$15,0,MIN(MIN(MOD(A34/Calculator!$F$15,1),1-MOD(A34/Calculator!$F$15,1)),ABS(MOD(A34/Calculator!$F$15,1)-0.5))),1)</f>
        <v>0.214157894736842</v>
      </c>
      <c r="H34" s="176" t="n">
        <f aca="false">IF(Calculator!$E$16="YES",IF(A34&lt;Calculator!$G$16,0,MIN(MIN(MOD(A34/Calculator!$F$16,1),1-MOD(A34/Calculator!$F$16,1)),ABS(MOD(A34/Calculator!$F$16,1)-0.5))),1)</f>
        <v>0.00443649122807099</v>
      </c>
      <c r="I34" s="176" t="n">
        <f aca="false">IF(Calculator!$E$17="YES",IF(A34&lt;Calculator!$G$17,0,MIN(MIN(MOD(A34/Calculator!$F$17,1),1-MOD(A34/Calculator!$F$17,1)),ABS(MOD(A34/Calculator!$F$17,1)-0.5))),1)</f>
        <v>0.176684210526315</v>
      </c>
      <c r="J34" s="176" t="n">
        <f aca="false">IF(Calculator!$E$18="YES",IF(A34&lt;Calculator!$G$18,0,MIN(MIN(MOD(A34/Calculator!$F$18,1),1-MOD(A34/Calculator!$F$18,1)),ABS(MOD(A34/Calculator!$F$18,1)-0.5))),1)</f>
        <v>0.117361403508772</v>
      </c>
      <c r="K34" s="176" t="n">
        <f aca="false">IF(Calculator!$E$19="YES",IF(A34&lt;Calculator!$G$19,0,MIN(MIN(MOD(A34/Calculator!$F$19,1),1-MOD(A34/Calculator!$F$19,1)),ABS(MOD(A34/Calculator!$F$19,1)-0.5))),1)</f>
        <v>0.0994035087719298</v>
      </c>
      <c r="L34" s="176" t="n">
        <f aca="false">IF(Calculator!$E$20="YES",IF(A34&lt;Calculator!$G$20,0,MIN(MIN(MOD(A34/Calculator!$F$20,1),1-MOD(A34/Calculator!$F$20,1)),ABS(MOD(A34/Calculator!$F$20,1)-0.5))),1)</f>
        <v>1</v>
      </c>
      <c r="M34" s="176" t="n">
        <f aca="false">MIN(B34:L34)</f>
        <v>0</v>
      </c>
      <c r="N34" s="176" t="n">
        <f aca="false">SUMPRODUCT(($M$5:$M$555&gt;M34)*1)+SUMPRODUCT(($M$5:$M$555=M34)*(ROW($M$5:$M$555)&lt;ROW(M34)))+1</f>
        <v>531</v>
      </c>
      <c r="O34" s="176" t="str">
        <f aca="false">IF(M34&gt;=0.2,"★★★ EXCELLENT",IF(M34&gt;=0.12,"★★  GOOD",IF(M34&gt;=0.07,"★  FAIR",IF(M34&gt;=0.025,"⚠  MARGINAL","✗  AVOID"))))</f>
        <v>✗  AVOID</v>
      </c>
    </row>
    <row r="35" customFormat="false" ht="15" hidden="false" customHeight="true" outlineLevel="0" collapsed="false">
      <c r="A35" s="173" t="n">
        <v>8</v>
      </c>
      <c r="B35" s="174" t="n">
        <f aca="false">IF(Calculator!$E$10="YES",IF(A35&lt;Calculator!$G$10,0,MIN(MIN(MOD(A35/Calculator!$F$10,1),1-MOD(A35/Calculator!$F$10,1)),ABS(MOD(A35/Calculator!$F$10,1)-0.5))),1)</f>
        <v>1</v>
      </c>
      <c r="C35" s="174" t="n">
        <f aca="false">IF(Calculator!$E$11="YES",IF(A35&lt;Calculator!$G$11,0,MIN(MIN(MOD(A35/Calculator!$F$11,1),1-MOD(A35/Calculator!$F$11,1)),ABS(MOD(A35/Calculator!$F$11,1)-0.5))),1)</f>
        <v>1</v>
      </c>
      <c r="D35" s="174" t="n">
        <f aca="false">IF(Calculator!$E$12="YES",IF(A35&lt;Calculator!$G$12,0,MIN(MIN(MOD(A35/Calculator!$F$12,1),1-MOD(A35/Calculator!$F$12,1)),ABS(MOD(A35/Calculator!$F$12,1)-0.5))),1)</f>
        <v>1</v>
      </c>
      <c r="E35" s="174" t="n">
        <f aca="false">IF(Calculator!$E$13="YES",IF(A35&lt;Calculator!$G$13,0,MIN(MIN(MOD(A35/Calculator!$F$13,1),1-MOD(A35/Calculator!$F$13,1)),ABS(MOD(A35/Calculator!$F$13,1)-0.5))),1)</f>
        <v>0</v>
      </c>
      <c r="F35" s="174" t="n">
        <f aca="false">IF(Calculator!$E$14="YES",IF(A35&lt;Calculator!$G$14,0,MIN(MIN(MOD(A35/Calculator!$F$14,1),1-MOD(A35/Calculator!$F$14,1)),ABS(MOD(A35/Calculator!$F$14,1)-0.5))),1)</f>
        <v>0.0684210526315779</v>
      </c>
      <c r="G35" s="174" t="n">
        <f aca="false">IF(Calculator!$E$15="YES",IF(A35&lt;Calculator!$G$15,0,MIN(MIN(MOD(A35/Calculator!$F$15,1),1-MOD(A35/Calculator!$F$15,1)),ABS(MOD(A35/Calculator!$F$15,1)-0.5))),1)</f>
        <v>0.204210526315789</v>
      </c>
      <c r="H35" s="174" t="n">
        <f aca="false">IF(Calculator!$E$16="YES",IF(A35&lt;Calculator!$G$16,0,MIN(MIN(MOD(A35/Calculator!$F$16,1),1-MOD(A35/Calculator!$F$16,1)),ABS(MOD(A35/Calculator!$F$16,1)-0.5))),1)</f>
        <v>0.0171508771929831</v>
      </c>
      <c r="I35" s="174" t="n">
        <f aca="false">IF(Calculator!$E$17="YES",IF(A35&lt;Calculator!$G$17,0,MIN(MIN(MOD(A35/Calculator!$F$17,1),1-MOD(A35/Calculator!$F$17,1)),ABS(MOD(A35/Calculator!$F$17,1)-0.5))),1)</f>
        <v>0.19157894736842</v>
      </c>
      <c r="J35" s="174" t="n">
        <f aca="false">IF(Calculator!$E$18="YES",IF(A35&lt;Calculator!$G$18,0,MIN(MIN(MOD(A35/Calculator!$F$18,1),1-MOD(A35/Calculator!$F$18,1)),ABS(MOD(A35/Calculator!$F$18,1)-0.5))),1)</f>
        <v>0.0998596491228077</v>
      </c>
      <c r="K35" s="174" t="n">
        <f aca="false">IF(Calculator!$E$19="YES",IF(A35&lt;Calculator!$G$19,0,MIN(MIN(MOD(A35/Calculator!$F$19,1),1-MOD(A35/Calculator!$F$19,1)),ABS(MOD(A35/Calculator!$F$19,1)-0.5))),1)</f>
        <v>0.119649122807018</v>
      </c>
      <c r="L35" s="174" t="n">
        <f aca="false">IF(Calculator!$E$20="YES",IF(A35&lt;Calculator!$G$20,0,MIN(MIN(MOD(A35/Calculator!$F$20,1),1-MOD(A35/Calculator!$F$20,1)),ABS(MOD(A35/Calculator!$F$20,1)-0.5))),1)</f>
        <v>1</v>
      </c>
      <c r="M35" s="174" t="n">
        <f aca="false">MIN(B35:L35)</f>
        <v>0</v>
      </c>
      <c r="N35" s="174" t="n">
        <f aca="false">SUMPRODUCT(($M$5:$M$555&gt;M35)*1)+SUMPRODUCT(($M$5:$M$555=M35)*(ROW($M$5:$M$555)&lt;ROW(M35)))+1</f>
        <v>532</v>
      </c>
      <c r="O35" s="174" t="str">
        <f aca="false">IF(M35&gt;=0.2,"★★★ EXCELLENT",IF(M35&gt;=0.12,"★★  GOOD",IF(M35&gt;=0.07,"★  FAIR",IF(M35&gt;=0.025,"⚠  MARGINAL","✗  AVOID"))))</f>
        <v>✗  AVOID</v>
      </c>
    </row>
    <row r="36" customFormat="false" ht="15" hidden="false" customHeight="true" outlineLevel="0" collapsed="false">
      <c r="A36" s="175" t="n">
        <v>8.1</v>
      </c>
      <c r="B36" s="176" t="n">
        <f aca="false">IF(Calculator!$E$10="YES",IF(A36&lt;Calculator!$G$10,0,MIN(MIN(MOD(A36/Calculator!$F$10,1),1-MOD(A36/Calculator!$F$10,1)),ABS(MOD(A36/Calculator!$F$10,1)-0.5))),1)</f>
        <v>1</v>
      </c>
      <c r="C36" s="176" t="n">
        <f aca="false">IF(Calculator!$E$11="YES",IF(A36&lt;Calculator!$G$11,0,MIN(MIN(MOD(A36/Calculator!$F$11,1),1-MOD(A36/Calculator!$F$11,1)),ABS(MOD(A36/Calculator!$F$11,1)-0.5))),1)</f>
        <v>1</v>
      </c>
      <c r="D36" s="176" t="n">
        <f aca="false">IF(Calculator!$E$12="YES",IF(A36&lt;Calculator!$G$12,0,MIN(MIN(MOD(A36/Calculator!$F$12,1),1-MOD(A36/Calculator!$F$12,1)),ABS(MOD(A36/Calculator!$F$12,1)-0.5))),1)</f>
        <v>1</v>
      </c>
      <c r="E36" s="176" t="n">
        <f aca="false">IF(Calculator!$E$13="YES",IF(A36&lt;Calculator!$G$13,0,MIN(MIN(MOD(A36/Calculator!$F$13,1),1-MOD(A36/Calculator!$F$13,1)),ABS(MOD(A36/Calculator!$F$13,1)-0.5))),1)</f>
        <v>0</v>
      </c>
      <c r="F36" s="176" t="n">
        <f aca="false">IF(Calculator!$E$14="YES",IF(A36&lt;Calculator!$G$14,0,MIN(MIN(MOD(A36/Calculator!$F$14,1),1-MOD(A36/Calculator!$F$14,1)),ABS(MOD(A36/Calculator!$F$14,1)-0.5))),1)</f>
        <v>0.0755263157894727</v>
      </c>
      <c r="G36" s="176" t="n">
        <f aca="false">IF(Calculator!$E$15="YES",IF(A36&lt;Calculator!$G$15,0,MIN(MIN(MOD(A36/Calculator!$F$15,1),1-MOD(A36/Calculator!$F$15,1)),ABS(MOD(A36/Calculator!$F$15,1)-0.5))),1)</f>
        <v>0.194263157894737</v>
      </c>
      <c r="H36" s="176" t="n">
        <f aca="false">IF(Calculator!$E$16="YES",IF(A36&lt;Calculator!$G$16,0,MIN(MIN(MOD(A36/Calculator!$F$16,1),1-MOD(A36/Calculator!$F$16,1)),ABS(MOD(A36/Calculator!$F$16,1)-0.5))),1)</f>
        <v>0.0298652631578953</v>
      </c>
      <c r="I36" s="176" t="n">
        <f aca="false">IF(Calculator!$E$17="YES",IF(A36&lt;Calculator!$G$17,0,MIN(MIN(MOD(A36/Calculator!$F$17,1),1-MOD(A36/Calculator!$F$17,1)),ABS(MOD(A36/Calculator!$F$17,1)-0.5))),1)</f>
        <v>0.206473684210525</v>
      </c>
      <c r="J36" s="176" t="n">
        <f aca="false">IF(Calculator!$E$18="YES",IF(A36&lt;Calculator!$G$18,0,MIN(MIN(MOD(A36/Calculator!$F$18,1),1-MOD(A36/Calculator!$F$18,1)),ABS(MOD(A36/Calculator!$F$18,1)-0.5))),1)</f>
        <v>0.0823578947368429</v>
      </c>
      <c r="K36" s="176" t="n">
        <f aca="false">IF(Calculator!$E$19="YES",IF(A36&lt;Calculator!$G$19,0,MIN(MIN(MOD(A36/Calculator!$F$19,1),1-MOD(A36/Calculator!$F$19,1)),ABS(MOD(A36/Calculator!$F$19,1)-0.5))),1)</f>
        <v>0.139894736842105</v>
      </c>
      <c r="L36" s="176" t="n">
        <f aca="false">IF(Calculator!$E$20="YES",IF(A36&lt;Calculator!$G$20,0,MIN(MIN(MOD(A36/Calculator!$F$20,1),1-MOD(A36/Calculator!$F$20,1)),ABS(MOD(A36/Calculator!$F$20,1)-0.5))),1)</f>
        <v>1</v>
      </c>
      <c r="M36" s="176" t="n">
        <f aca="false">MIN(B36:L36)</f>
        <v>0</v>
      </c>
      <c r="N36" s="176" t="n">
        <f aca="false">SUMPRODUCT(($M$5:$M$555&gt;M36)*1)+SUMPRODUCT(($M$5:$M$555=M36)*(ROW($M$5:$M$555)&lt;ROW(M36)))+1</f>
        <v>533</v>
      </c>
      <c r="O36" s="176" t="str">
        <f aca="false">IF(M36&gt;=0.2,"★★★ EXCELLENT",IF(M36&gt;=0.12,"★★  GOOD",IF(M36&gt;=0.07,"★  FAIR",IF(M36&gt;=0.025,"⚠  MARGINAL","✗  AVOID"))))</f>
        <v>✗  AVOID</v>
      </c>
    </row>
    <row r="37" customFormat="false" ht="15" hidden="false" customHeight="true" outlineLevel="0" collapsed="false">
      <c r="A37" s="173" t="n">
        <v>8.2</v>
      </c>
      <c r="B37" s="174" t="n">
        <f aca="false">IF(Calculator!$E$10="YES",IF(A37&lt;Calculator!$G$10,0,MIN(MIN(MOD(A37/Calculator!$F$10,1),1-MOD(A37/Calculator!$F$10,1)),ABS(MOD(A37/Calculator!$F$10,1)-0.5))),1)</f>
        <v>1</v>
      </c>
      <c r="C37" s="174" t="n">
        <f aca="false">IF(Calculator!$E$11="YES",IF(A37&lt;Calculator!$G$11,0,MIN(MIN(MOD(A37/Calculator!$F$11,1),1-MOD(A37/Calculator!$F$11,1)),ABS(MOD(A37/Calculator!$F$11,1)-0.5))),1)</f>
        <v>1</v>
      </c>
      <c r="D37" s="174" t="n">
        <f aca="false">IF(Calculator!$E$12="YES",IF(A37&lt;Calculator!$G$12,0,MIN(MIN(MOD(A37/Calculator!$F$12,1),1-MOD(A37/Calculator!$F$12,1)),ABS(MOD(A37/Calculator!$F$12,1)-0.5))),1)</f>
        <v>1</v>
      </c>
      <c r="E37" s="174" t="n">
        <f aca="false">IF(Calculator!$E$13="YES",IF(A37&lt;Calculator!$G$13,0,MIN(MIN(MOD(A37/Calculator!$F$13,1),1-MOD(A37/Calculator!$F$13,1)),ABS(MOD(A37/Calculator!$F$13,1)-0.5))),1)</f>
        <v>0</v>
      </c>
      <c r="F37" s="174" t="n">
        <f aca="false">IF(Calculator!$E$14="YES",IF(A37&lt;Calculator!$G$14,0,MIN(MIN(MOD(A37/Calculator!$F$14,1),1-MOD(A37/Calculator!$F$14,1)),ABS(MOD(A37/Calculator!$F$14,1)-0.5))),1)</f>
        <v>0.0826315789473673</v>
      </c>
      <c r="G37" s="174" t="n">
        <f aca="false">IF(Calculator!$E$15="YES",IF(A37&lt;Calculator!$G$15,0,MIN(MIN(MOD(A37/Calculator!$F$15,1),1-MOD(A37/Calculator!$F$15,1)),ABS(MOD(A37/Calculator!$F$15,1)-0.5))),1)</f>
        <v>0.184315789473684</v>
      </c>
      <c r="H37" s="174" t="n">
        <f aca="false">IF(Calculator!$E$16="YES",IF(A37&lt;Calculator!$G$16,0,MIN(MIN(MOD(A37/Calculator!$F$16,1),1-MOD(A37/Calculator!$F$16,1)),ABS(MOD(A37/Calculator!$F$16,1)-0.5))),1)</f>
        <v>0.0425796491228077</v>
      </c>
      <c r="I37" s="174" t="n">
        <f aca="false">IF(Calculator!$E$17="YES",IF(A37&lt;Calculator!$G$17,0,MIN(MIN(MOD(A37/Calculator!$F$17,1),1-MOD(A37/Calculator!$F$17,1)),ABS(MOD(A37/Calculator!$F$17,1)-0.5))),1)</f>
        <v>0.221368421052631</v>
      </c>
      <c r="J37" s="174" t="n">
        <f aca="false">IF(Calculator!$E$18="YES",IF(A37&lt;Calculator!$G$18,0,MIN(MIN(MOD(A37/Calculator!$F$18,1),1-MOD(A37/Calculator!$F$18,1)),ABS(MOD(A37/Calculator!$F$18,1)-0.5))),1)</f>
        <v>0.0648561403508781</v>
      </c>
      <c r="K37" s="174" t="n">
        <f aca="false">IF(Calculator!$E$19="YES",IF(A37&lt;Calculator!$G$19,0,MIN(MIN(MOD(A37/Calculator!$F$19,1),1-MOD(A37/Calculator!$F$19,1)),ABS(MOD(A37/Calculator!$F$19,1)-0.5))),1)</f>
        <v>0.160140350877193</v>
      </c>
      <c r="L37" s="174" t="n">
        <f aca="false">IF(Calculator!$E$20="YES",IF(A37&lt;Calculator!$G$20,0,MIN(MIN(MOD(A37/Calculator!$F$20,1),1-MOD(A37/Calculator!$F$20,1)),ABS(MOD(A37/Calculator!$F$20,1)-0.5))),1)</f>
        <v>1</v>
      </c>
      <c r="M37" s="174" t="n">
        <f aca="false">MIN(B37:L37)</f>
        <v>0</v>
      </c>
      <c r="N37" s="174" t="n">
        <f aca="false">SUMPRODUCT(($M$5:$M$555&gt;M37)*1)+SUMPRODUCT(($M$5:$M$555=M37)*(ROW($M$5:$M$555)&lt;ROW(M37)))+1</f>
        <v>534</v>
      </c>
      <c r="O37" s="174" t="str">
        <f aca="false">IF(M37&gt;=0.2,"★★★ EXCELLENT",IF(M37&gt;=0.12,"★★  GOOD",IF(M37&gt;=0.07,"★  FAIR",IF(M37&gt;=0.025,"⚠  MARGINAL","✗  AVOID"))))</f>
        <v>✗  AVOID</v>
      </c>
    </row>
    <row r="38" customFormat="false" ht="15" hidden="false" customHeight="true" outlineLevel="0" collapsed="false">
      <c r="A38" s="175" t="n">
        <v>8.3</v>
      </c>
      <c r="B38" s="176" t="n">
        <f aca="false">IF(Calculator!$E$10="YES",IF(A38&lt;Calculator!$G$10,0,MIN(MIN(MOD(A38/Calculator!$F$10,1),1-MOD(A38/Calculator!$F$10,1)),ABS(MOD(A38/Calculator!$F$10,1)-0.5))),1)</f>
        <v>1</v>
      </c>
      <c r="C38" s="176" t="n">
        <f aca="false">IF(Calculator!$E$11="YES",IF(A38&lt;Calculator!$G$11,0,MIN(MIN(MOD(A38/Calculator!$F$11,1),1-MOD(A38/Calculator!$F$11,1)),ABS(MOD(A38/Calculator!$F$11,1)-0.5))),1)</f>
        <v>1</v>
      </c>
      <c r="D38" s="176" t="n">
        <f aca="false">IF(Calculator!$E$12="YES",IF(A38&lt;Calculator!$G$12,0,MIN(MIN(MOD(A38/Calculator!$F$12,1),1-MOD(A38/Calculator!$F$12,1)),ABS(MOD(A38/Calculator!$F$12,1)-0.5))),1)</f>
        <v>1</v>
      </c>
      <c r="E38" s="176" t="n">
        <f aca="false">IF(Calculator!$E$13="YES",IF(A38&lt;Calculator!$G$13,0,MIN(MIN(MOD(A38/Calculator!$F$13,1),1-MOD(A38/Calculator!$F$13,1)),ABS(MOD(A38/Calculator!$F$13,1)-0.5))),1)</f>
        <v>0</v>
      </c>
      <c r="F38" s="176" t="n">
        <f aca="false">IF(Calculator!$E$14="YES",IF(A38&lt;Calculator!$G$14,0,MIN(MIN(MOD(A38/Calculator!$F$14,1),1-MOD(A38/Calculator!$F$14,1)),ABS(MOD(A38/Calculator!$F$14,1)-0.5))),1)</f>
        <v>0.0897368421052621</v>
      </c>
      <c r="G38" s="176" t="n">
        <f aca="false">IF(Calculator!$E$15="YES",IF(A38&lt;Calculator!$G$15,0,MIN(MIN(MOD(A38/Calculator!$F$15,1),1-MOD(A38/Calculator!$F$15,1)),ABS(MOD(A38/Calculator!$F$15,1)-0.5))),1)</f>
        <v>0.174368421052631</v>
      </c>
      <c r="H38" s="176" t="n">
        <f aca="false">IF(Calculator!$E$16="YES",IF(A38&lt;Calculator!$G$16,0,MIN(MIN(MOD(A38/Calculator!$F$16,1),1-MOD(A38/Calculator!$F$16,1)),ABS(MOD(A38/Calculator!$F$16,1)-0.5))),1)</f>
        <v>0.05529403508772</v>
      </c>
      <c r="I38" s="176" t="n">
        <f aca="false">IF(Calculator!$E$17="YES",IF(A38&lt;Calculator!$G$17,0,MIN(MIN(MOD(A38/Calculator!$F$17,1),1-MOD(A38/Calculator!$F$17,1)),ABS(MOD(A38/Calculator!$F$17,1)-0.5))),1)</f>
        <v>0.236263157894736</v>
      </c>
      <c r="J38" s="176" t="n">
        <f aca="false">IF(Calculator!$E$18="YES",IF(A38&lt;Calculator!$G$18,0,MIN(MIN(MOD(A38/Calculator!$F$18,1),1-MOD(A38/Calculator!$F$18,1)),ABS(MOD(A38/Calculator!$F$18,1)-0.5))),1)</f>
        <v>0.0473543859649128</v>
      </c>
      <c r="K38" s="176" t="n">
        <f aca="false">IF(Calculator!$E$19="YES",IF(A38&lt;Calculator!$G$19,0,MIN(MIN(MOD(A38/Calculator!$F$19,1),1-MOD(A38/Calculator!$F$19,1)),ABS(MOD(A38/Calculator!$F$19,1)-0.5))),1)</f>
        <v>0.180385964912281</v>
      </c>
      <c r="L38" s="176" t="n">
        <f aca="false">IF(Calculator!$E$20="YES",IF(A38&lt;Calculator!$G$20,0,MIN(MIN(MOD(A38/Calculator!$F$20,1),1-MOD(A38/Calculator!$F$20,1)),ABS(MOD(A38/Calculator!$F$20,1)-0.5))),1)</f>
        <v>1</v>
      </c>
      <c r="M38" s="176" t="n">
        <f aca="false">MIN(B38:L38)</f>
        <v>0</v>
      </c>
      <c r="N38" s="176" t="n">
        <f aca="false">SUMPRODUCT(($M$5:$M$555&gt;M38)*1)+SUMPRODUCT(($M$5:$M$555=M38)*(ROW($M$5:$M$555)&lt;ROW(M38)))+1</f>
        <v>535</v>
      </c>
      <c r="O38" s="176" t="str">
        <f aca="false">IF(M38&gt;=0.2,"★★★ EXCELLENT",IF(M38&gt;=0.12,"★★  GOOD",IF(M38&gt;=0.07,"★  FAIR",IF(M38&gt;=0.025,"⚠  MARGINAL","✗  AVOID"))))</f>
        <v>✗  AVOID</v>
      </c>
    </row>
    <row r="39" customFormat="false" ht="15" hidden="false" customHeight="true" outlineLevel="0" collapsed="false">
      <c r="A39" s="173" t="n">
        <v>8.4</v>
      </c>
      <c r="B39" s="174" t="n">
        <f aca="false">IF(Calculator!$E$10="YES",IF(A39&lt;Calculator!$G$10,0,MIN(MIN(MOD(A39/Calculator!$F$10,1),1-MOD(A39/Calculator!$F$10,1)),ABS(MOD(A39/Calculator!$F$10,1)-0.5))),1)</f>
        <v>1</v>
      </c>
      <c r="C39" s="174" t="n">
        <f aca="false">IF(Calculator!$E$11="YES",IF(A39&lt;Calculator!$G$11,0,MIN(MIN(MOD(A39/Calculator!$F$11,1),1-MOD(A39/Calculator!$F$11,1)),ABS(MOD(A39/Calculator!$F$11,1)-0.5))),1)</f>
        <v>1</v>
      </c>
      <c r="D39" s="174" t="n">
        <f aca="false">IF(Calculator!$E$12="YES",IF(A39&lt;Calculator!$G$12,0,MIN(MIN(MOD(A39/Calculator!$F$12,1),1-MOD(A39/Calculator!$F$12,1)),ABS(MOD(A39/Calculator!$F$12,1)-0.5))),1)</f>
        <v>1</v>
      </c>
      <c r="E39" s="174" t="n">
        <f aca="false">IF(Calculator!$E$13="YES",IF(A39&lt;Calculator!$G$13,0,MIN(MIN(MOD(A39/Calculator!$F$13,1),1-MOD(A39/Calculator!$F$13,1)),ABS(MOD(A39/Calculator!$F$13,1)-0.5))),1)</f>
        <v>0</v>
      </c>
      <c r="F39" s="174" t="n">
        <f aca="false">IF(Calculator!$E$14="YES",IF(A39&lt;Calculator!$G$14,0,MIN(MIN(MOD(A39/Calculator!$F$14,1),1-MOD(A39/Calculator!$F$14,1)),ABS(MOD(A39/Calculator!$F$14,1)-0.5))),1)</f>
        <v>0.0968421052631568</v>
      </c>
      <c r="G39" s="174" t="n">
        <f aca="false">IF(Calculator!$E$15="YES",IF(A39&lt;Calculator!$G$15,0,MIN(MIN(MOD(A39/Calculator!$F$15,1),1-MOD(A39/Calculator!$F$15,1)),ABS(MOD(A39/Calculator!$F$15,1)-0.5))),1)</f>
        <v>0.164421052631579</v>
      </c>
      <c r="H39" s="174" t="n">
        <f aca="false">IF(Calculator!$E$16="YES",IF(A39&lt;Calculator!$G$16,0,MIN(MIN(MOD(A39/Calculator!$F$16,1),1-MOD(A39/Calculator!$F$16,1)),ABS(MOD(A39/Calculator!$F$16,1)-0.5))),1)</f>
        <v>0.0680084210526324</v>
      </c>
      <c r="I39" s="174" t="n">
        <f aca="false">IF(Calculator!$E$17="YES",IF(A39&lt;Calculator!$G$17,0,MIN(MIN(MOD(A39/Calculator!$F$17,1),1-MOD(A39/Calculator!$F$17,1)),ABS(MOD(A39/Calculator!$F$17,1)-0.5))),1)</f>
        <v>0.248842105263159</v>
      </c>
      <c r="J39" s="174" t="n">
        <f aca="false">IF(Calculator!$E$18="YES",IF(A39&lt;Calculator!$G$18,0,MIN(MIN(MOD(A39/Calculator!$F$18,1),1-MOD(A39/Calculator!$F$18,1)),ABS(MOD(A39/Calculator!$F$18,1)-0.5))),1)</f>
        <v>0.029852631578948</v>
      </c>
      <c r="K39" s="174" t="n">
        <f aca="false">IF(Calculator!$E$19="YES",IF(A39&lt;Calculator!$G$19,0,MIN(MIN(MOD(A39/Calculator!$F$19,1),1-MOD(A39/Calculator!$F$19,1)),ABS(MOD(A39/Calculator!$F$19,1)-0.5))),1)</f>
        <v>0.200631578947369</v>
      </c>
      <c r="L39" s="174" t="n">
        <f aca="false">IF(Calculator!$E$20="YES",IF(A39&lt;Calculator!$G$20,0,MIN(MIN(MOD(A39/Calculator!$F$20,1),1-MOD(A39/Calculator!$F$20,1)),ABS(MOD(A39/Calculator!$F$20,1)-0.5))),1)</f>
        <v>1</v>
      </c>
      <c r="M39" s="174" t="n">
        <f aca="false">MIN(B39:L39)</f>
        <v>0</v>
      </c>
      <c r="N39" s="174" t="n">
        <f aca="false">SUMPRODUCT(($M$5:$M$555&gt;M39)*1)+SUMPRODUCT(($M$5:$M$555=M39)*(ROW($M$5:$M$555)&lt;ROW(M39)))+1</f>
        <v>536</v>
      </c>
      <c r="O39" s="174" t="str">
        <f aca="false">IF(M39&gt;=0.2,"★★★ EXCELLENT",IF(M39&gt;=0.12,"★★  GOOD",IF(M39&gt;=0.07,"★  FAIR",IF(M39&gt;=0.025,"⚠  MARGINAL","✗  AVOID"))))</f>
        <v>✗  AVOID</v>
      </c>
    </row>
    <row r="40" customFormat="false" ht="15" hidden="false" customHeight="true" outlineLevel="0" collapsed="false">
      <c r="A40" s="175" t="n">
        <v>8.5</v>
      </c>
      <c r="B40" s="176" t="n">
        <f aca="false">IF(Calculator!$E$10="YES",IF(A40&lt;Calculator!$G$10,0,MIN(MIN(MOD(A40/Calculator!$F$10,1),1-MOD(A40/Calculator!$F$10,1)),ABS(MOD(A40/Calculator!$F$10,1)-0.5))),1)</f>
        <v>1</v>
      </c>
      <c r="C40" s="176" t="n">
        <f aca="false">IF(Calculator!$E$11="YES",IF(A40&lt;Calculator!$G$11,0,MIN(MIN(MOD(A40/Calculator!$F$11,1),1-MOD(A40/Calculator!$F$11,1)),ABS(MOD(A40/Calculator!$F$11,1)-0.5))),1)</f>
        <v>1</v>
      </c>
      <c r="D40" s="176" t="n">
        <f aca="false">IF(Calculator!$E$12="YES",IF(A40&lt;Calculator!$G$12,0,MIN(MIN(MOD(A40/Calculator!$F$12,1),1-MOD(A40/Calculator!$F$12,1)),ABS(MOD(A40/Calculator!$F$12,1)-0.5))),1)</f>
        <v>1</v>
      </c>
      <c r="E40" s="176" t="n">
        <f aca="false">IF(Calculator!$E$13="YES",IF(A40&lt;Calculator!$G$13,0,MIN(MIN(MOD(A40/Calculator!$F$13,1),1-MOD(A40/Calculator!$F$13,1)),ABS(MOD(A40/Calculator!$F$13,1)-0.5))),1)</f>
        <v>0</v>
      </c>
      <c r="F40" s="176" t="n">
        <f aca="false">IF(Calculator!$E$14="YES",IF(A40&lt;Calculator!$G$14,0,MIN(MIN(MOD(A40/Calculator!$F$14,1),1-MOD(A40/Calculator!$F$14,1)),ABS(MOD(A40/Calculator!$F$14,1)-0.5))),1)</f>
        <v>0.103947368421052</v>
      </c>
      <c r="G40" s="176" t="n">
        <f aca="false">IF(Calculator!$E$15="YES",IF(A40&lt;Calculator!$G$15,0,MIN(MIN(MOD(A40/Calculator!$F$15,1),1-MOD(A40/Calculator!$F$15,1)),ABS(MOD(A40/Calculator!$F$15,1)-0.5))),1)</f>
        <v>0.154473684210526</v>
      </c>
      <c r="H40" s="176" t="n">
        <f aca="false">IF(Calculator!$E$16="YES",IF(A40&lt;Calculator!$G$16,0,MIN(MIN(MOD(A40/Calculator!$F$16,1),1-MOD(A40/Calculator!$F$16,1)),ABS(MOD(A40/Calculator!$F$16,1)-0.5))),1)</f>
        <v>0.0807228070175445</v>
      </c>
      <c r="I40" s="176" t="n">
        <f aca="false">IF(Calculator!$E$17="YES",IF(A40&lt;Calculator!$G$17,0,MIN(MIN(MOD(A40/Calculator!$F$17,1),1-MOD(A40/Calculator!$F$17,1)),ABS(MOD(A40/Calculator!$F$17,1)-0.5))),1)</f>
        <v>0.233947368421054</v>
      </c>
      <c r="J40" s="176" t="n">
        <f aca="false">IF(Calculator!$E$18="YES",IF(A40&lt;Calculator!$G$18,0,MIN(MIN(MOD(A40/Calculator!$F$18,1),1-MOD(A40/Calculator!$F$18,1)),ABS(MOD(A40/Calculator!$F$18,1)-0.5))),1)</f>
        <v>0.0123508771929832</v>
      </c>
      <c r="K40" s="176" t="n">
        <f aca="false">IF(Calculator!$E$19="YES",IF(A40&lt;Calculator!$G$19,0,MIN(MIN(MOD(A40/Calculator!$F$19,1),1-MOD(A40/Calculator!$F$19,1)),ABS(MOD(A40/Calculator!$F$19,1)-0.5))),1)</f>
        <v>0.220877192982456</v>
      </c>
      <c r="L40" s="176" t="n">
        <f aca="false">IF(Calculator!$E$20="YES",IF(A40&lt;Calculator!$G$20,0,MIN(MIN(MOD(A40/Calculator!$F$20,1),1-MOD(A40/Calculator!$F$20,1)),ABS(MOD(A40/Calculator!$F$20,1)-0.5))),1)</f>
        <v>1</v>
      </c>
      <c r="M40" s="176" t="n">
        <f aca="false">MIN(B40:L40)</f>
        <v>0</v>
      </c>
      <c r="N40" s="176" t="n">
        <f aca="false">SUMPRODUCT(($M$5:$M$555&gt;M40)*1)+SUMPRODUCT(($M$5:$M$555=M40)*(ROW($M$5:$M$555)&lt;ROW(M40)))+1</f>
        <v>537</v>
      </c>
      <c r="O40" s="176" t="str">
        <f aca="false">IF(M40&gt;=0.2,"★★★ EXCELLENT",IF(M40&gt;=0.12,"★★  GOOD",IF(M40&gt;=0.07,"★  FAIR",IF(M40&gt;=0.025,"⚠  MARGINAL","✗  AVOID"))))</f>
        <v>✗  AVOID</v>
      </c>
    </row>
    <row r="41" customFormat="false" ht="15" hidden="false" customHeight="true" outlineLevel="0" collapsed="false">
      <c r="A41" s="173" t="n">
        <v>8.6</v>
      </c>
      <c r="B41" s="174" t="n">
        <f aca="false">IF(Calculator!$E$10="YES",IF(A41&lt;Calculator!$G$10,0,MIN(MIN(MOD(A41/Calculator!$F$10,1),1-MOD(A41/Calculator!$F$10,1)),ABS(MOD(A41/Calculator!$F$10,1)-0.5))),1)</f>
        <v>1</v>
      </c>
      <c r="C41" s="174" t="n">
        <f aca="false">IF(Calculator!$E$11="YES",IF(A41&lt;Calculator!$G$11,0,MIN(MIN(MOD(A41/Calculator!$F$11,1),1-MOD(A41/Calculator!$F$11,1)),ABS(MOD(A41/Calculator!$F$11,1)-0.5))),1)</f>
        <v>1</v>
      </c>
      <c r="D41" s="174" t="n">
        <f aca="false">IF(Calculator!$E$12="YES",IF(A41&lt;Calculator!$G$12,0,MIN(MIN(MOD(A41/Calculator!$F$12,1),1-MOD(A41/Calculator!$F$12,1)),ABS(MOD(A41/Calculator!$F$12,1)-0.5))),1)</f>
        <v>1</v>
      </c>
      <c r="E41" s="174" t="n">
        <f aca="false">IF(Calculator!$E$13="YES",IF(A41&lt;Calculator!$G$13,0,MIN(MIN(MOD(A41/Calculator!$F$13,1),1-MOD(A41/Calculator!$F$13,1)),ABS(MOD(A41/Calculator!$F$13,1)-0.5))),1)</f>
        <v>0</v>
      </c>
      <c r="F41" s="174" t="n">
        <f aca="false">IF(Calculator!$E$14="YES",IF(A41&lt;Calculator!$G$14,0,MIN(MIN(MOD(A41/Calculator!$F$14,1),1-MOD(A41/Calculator!$F$14,1)),ABS(MOD(A41/Calculator!$F$14,1)-0.5))),1)</f>
        <v>0.111052631578946</v>
      </c>
      <c r="G41" s="174" t="n">
        <f aca="false">IF(Calculator!$E$15="YES",IF(A41&lt;Calculator!$G$15,0,MIN(MIN(MOD(A41/Calculator!$F$15,1),1-MOD(A41/Calculator!$F$15,1)),ABS(MOD(A41/Calculator!$F$15,1)-0.5))),1)</f>
        <v>0.144526315789474</v>
      </c>
      <c r="H41" s="174" t="n">
        <f aca="false">IF(Calculator!$E$16="YES",IF(A41&lt;Calculator!$G$16,0,MIN(MIN(MOD(A41/Calculator!$F$16,1),1-MOD(A41/Calculator!$F$16,1)),ABS(MOD(A41/Calculator!$F$16,1)-0.5))),1)</f>
        <v>0.0934371929824569</v>
      </c>
      <c r="I41" s="174" t="n">
        <f aca="false">IF(Calculator!$E$17="YES",IF(A41&lt;Calculator!$G$17,0,MIN(MIN(MOD(A41/Calculator!$F$17,1),1-MOD(A41/Calculator!$F$17,1)),ABS(MOD(A41/Calculator!$F$17,1)-0.5))),1)</f>
        <v>0.219052631578949</v>
      </c>
      <c r="J41" s="174" t="n">
        <f aca="false">IF(Calculator!$E$18="YES",IF(A41&lt;Calculator!$G$18,0,MIN(MIN(MOD(A41/Calculator!$F$18,1),1-MOD(A41/Calculator!$F$18,1)),ABS(MOD(A41/Calculator!$F$18,1)-0.5))),1)</f>
        <v>0.00515087719298157</v>
      </c>
      <c r="K41" s="174" t="n">
        <f aca="false">IF(Calculator!$E$19="YES",IF(A41&lt;Calculator!$G$19,0,MIN(MIN(MOD(A41/Calculator!$F$19,1),1-MOD(A41/Calculator!$F$19,1)),ABS(MOD(A41/Calculator!$F$19,1)-0.5))),1)</f>
        <v>0.241122807017544</v>
      </c>
      <c r="L41" s="174" t="n">
        <f aca="false">IF(Calculator!$E$20="YES",IF(A41&lt;Calculator!$G$20,0,MIN(MIN(MOD(A41/Calculator!$F$20,1),1-MOD(A41/Calculator!$F$20,1)),ABS(MOD(A41/Calculator!$F$20,1)-0.5))),1)</f>
        <v>1</v>
      </c>
      <c r="M41" s="174" t="n">
        <f aca="false">MIN(B41:L41)</f>
        <v>0</v>
      </c>
      <c r="N41" s="174" t="n">
        <f aca="false">SUMPRODUCT(($M$5:$M$555&gt;M41)*1)+SUMPRODUCT(($M$5:$M$555=M41)*(ROW($M$5:$M$555)&lt;ROW(M41)))+1</f>
        <v>538</v>
      </c>
      <c r="O41" s="174" t="str">
        <f aca="false">IF(M41&gt;=0.2,"★★★ EXCELLENT",IF(M41&gt;=0.12,"★★  GOOD",IF(M41&gt;=0.07,"★  FAIR",IF(M41&gt;=0.025,"⚠  MARGINAL","✗  AVOID"))))</f>
        <v>✗  AVOID</v>
      </c>
    </row>
    <row r="42" customFormat="false" ht="15" hidden="false" customHeight="true" outlineLevel="0" collapsed="false">
      <c r="A42" s="175" t="n">
        <v>8.7</v>
      </c>
      <c r="B42" s="176" t="n">
        <f aca="false">IF(Calculator!$E$10="YES",IF(A42&lt;Calculator!$G$10,0,MIN(MIN(MOD(A42/Calculator!$F$10,1),1-MOD(A42/Calculator!$F$10,1)),ABS(MOD(A42/Calculator!$F$10,1)-0.5))),1)</f>
        <v>1</v>
      </c>
      <c r="C42" s="176" t="n">
        <f aca="false">IF(Calculator!$E$11="YES",IF(A42&lt;Calculator!$G$11,0,MIN(MIN(MOD(A42/Calculator!$F$11,1),1-MOD(A42/Calculator!$F$11,1)),ABS(MOD(A42/Calculator!$F$11,1)-0.5))),1)</f>
        <v>1</v>
      </c>
      <c r="D42" s="176" t="n">
        <f aca="false">IF(Calculator!$E$12="YES",IF(A42&lt;Calculator!$G$12,0,MIN(MIN(MOD(A42/Calculator!$F$12,1),1-MOD(A42/Calculator!$F$12,1)),ABS(MOD(A42/Calculator!$F$12,1)-0.5))),1)</f>
        <v>1</v>
      </c>
      <c r="E42" s="176" t="n">
        <f aca="false">IF(Calculator!$E$13="YES",IF(A42&lt;Calculator!$G$13,0,MIN(MIN(MOD(A42/Calculator!$F$13,1),1-MOD(A42/Calculator!$F$13,1)),ABS(MOD(A42/Calculator!$F$13,1)-0.5))),1)</f>
        <v>0</v>
      </c>
      <c r="F42" s="176" t="n">
        <f aca="false">IF(Calculator!$E$14="YES",IF(A42&lt;Calculator!$G$14,0,MIN(MIN(MOD(A42/Calculator!$F$14,1),1-MOD(A42/Calculator!$F$14,1)),ABS(MOD(A42/Calculator!$F$14,1)-0.5))),1)</f>
        <v>0.118157894736841</v>
      </c>
      <c r="G42" s="176" t="n">
        <f aca="false">IF(Calculator!$E$15="YES",IF(A42&lt;Calculator!$G$15,0,MIN(MIN(MOD(A42/Calculator!$F$15,1),1-MOD(A42/Calculator!$F$15,1)),ABS(MOD(A42/Calculator!$F$15,1)-0.5))),1)</f>
        <v>0.134578947368421</v>
      </c>
      <c r="H42" s="176" t="n">
        <f aca="false">IF(Calculator!$E$16="YES",IF(A42&lt;Calculator!$G$16,0,MIN(MIN(MOD(A42/Calculator!$F$16,1),1-MOD(A42/Calculator!$F$16,1)),ABS(MOD(A42/Calculator!$F$16,1)-0.5))),1)</f>
        <v>0.106151578947369</v>
      </c>
      <c r="I42" s="176" t="n">
        <f aca="false">IF(Calculator!$E$17="YES",IF(A42&lt;Calculator!$G$17,0,MIN(MIN(MOD(A42/Calculator!$F$17,1),1-MOD(A42/Calculator!$F$17,1)),ABS(MOD(A42/Calculator!$F$17,1)-0.5))),1)</f>
        <v>0.204157894736843</v>
      </c>
      <c r="J42" s="176" t="n">
        <f aca="false">IF(Calculator!$E$18="YES",IF(A42&lt;Calculator!$G$18,0,MIN(MIN(MOD(A42/Calculator!$F$18,1),1-MOD(A42/Calculator!$F$18,1)),ABS(MOD(A42/Calculator!$F$18,1)-0.5))),1)</f>
        <v>0.0226526315789466</v>
      </c>
      <c r="K42" s="176" t="n">
        <f aca="false">IF(Calculator!$E$19="YES",IF(A42&lt;Calculator!$G$19,0,MIN(MIN(MOD(A42/Calculator!$F$19,1),1-MOD(A42/Calculator!$F$19,1)),ABS(MOD(A42/Calculator!$F$19,1)-0.5))),1)</f>
        <v>0.238631578947369</v>
      </c>
      <c r="L42" s="176" t="n">
        <f aca="false">IF(Calculator!$E$20="YES",IF(A42&lt;Calculator!$G$20,0,MIN(MIN(MOD(A42/Calculator!$F$20,1),1-MOD(A42/Calculator!$F$20,1)),ABS(MOD(A42/Calculator!$F$20,1)-0.5))),1)</f>
        <v>1</v>
      </c>
      <c r="M42" s="176" t="n">
        <f aca="false">MIN(B42:L42)</f>
        <v>0</v>
      </c>
      <c r="N42" s="176" t="n">
        <f aca="false">SUMPRODUCT(($M$5:$M$555&gt;M42)*1)+SUMPRODUCT(($M$5:$M$555=M42)*(ROW($M$5:$M$555)&lt;ROW(M42)))+1</f>
        <v>539</v>
      </c>
      <c r="O42" s="176" t="str">
        <f aca="false">IF(M42&gt;=0.2,"★★★ EXCELLENT",IF(M42&gt;=0.12,"★★  GOOD",IF(M42&gt;=0.07,"★  FAIR",IF(M42&gt;=0.025,"⚠  MARGINAL","✗  AVOID"))))</f>
        <v>✗  AVOID</v>
      </c>
    </row>
    <row r="43" customFormat="false" ht="15" hidden="false" customHeight="true" outlineLevel="0" collapsed="false">
      <c r="A43" s="173" t="n">
        <v>8.8</v>
      </c>
      <c r="B43" s="174" t="n">
        <f aca="false">IF(Calculator!$E$10="YES",IF(A43&lt;Calculator!$G$10,0,MIN(MIN(MOD(A43/Calculator!$F$10,1),1-MOD(A43/Calculator!$F$10,1)),ABS(MOD(A43/Calculator!$F$10,1)-0.5))),1)</f>
        <v>1</v>
      </c>
      <c r="C43" s="174" t="n">
        <f aca="false">IF(Calculator!$E$11="YES",IF(A43&lt;Calculator!$G$11,0,MIN(MIN(MOD(A43/Calculator!$F$11,1),1-MOD(A43/Calculator!$F$11,1)),ABS(MOD(A43/Calculator!$F$11,1)-0.5))),1)</f>
        <v>1</v>
      </c>
      <c r="D43" s="174" t="n">
        <f aca="false">IF(Calculator!$E$12="YES",IF(A43&lt;Calculator!$G$12,0,MIN(MIN(MOD(A43/Calculator!$F$12,1),1-MOD(A43/Calculator!$F$12,1)),ABS(MOD(A43/Calculator!$F$12,1)-0.5))),1)</f>
        <v>1</v>
      </c>
      <c r="E43" s="174" t="n">
        <f aca="false">IF(Calculator!$E$13="YES",IF(A43&lt;Calculator!$G$13,0,MIN(MIN(MOD(A43/Calculator!$F$13,1),1-MOD(A43/Calculator!$F$13,1)),ABS(MOD(A43/Calculator!$F$13,1)-0.5))),1)</f>
        <v>0</v>
      </c>
      <c r="F43" s="174" t="n">
        <f aca="false">IF(Calculator!$E$14="YES",IF(A43&lt;Calculator!$G$14,0,MIN(MIN(MOD(A43/Calculator!$F$14,1),1-MOD(A43/Calculator!$F$14,1)),ABS(MOD(A43/Calculator!$F$14,1)-0.5))),1)</f>
        <v>0.125263157894736</v>
      </c>
      <c r="G43" s="174" t="n">
        <f aca="false">IF(Calculator!$E$15="YES",IF(A43&lt;Calculator!$G$15,0,MIN(MIN(MOD(A43/Calculator!$F$15,1),1-MOD(A43/Calculator!$F$15,1)),ABS(MOD(A43/Calculator!$F$15,1)-0.5))),1)</f>
        <v>0.124631578947368</v>
      </c>
      <c r="H43" s="174" t="n">
        <f aca="false">IF(Calculator!$E$16="YES",IF(A43&lt;Calculator!$G$16,0,MIN(MIN(MOD(A43/Calculator!$F$16,1),1-MOD(A43/Calculator!$F$16,1)),ABS(MOD(A43/Calculator!$F$16,1)-0.5))),1)</f>
        <v>0.118865964912282</v>
      </c>
      <c r="I43" s="174" t="n">
        <f aca="false">IF(Calculator!$E$17="YES",IF(A43&lt;Calculator!$G$17,0,MIN(MIN(MOD(A43/Calculator!$F$17,1),1-MOD(A43/Calculator!$F$17,1)),ABS(MOD(A43/Calculator!$F$17,1)-0.5))),1)</f>
        <v>0.189263157894738</v>
      </c>
      <c r="J43" s="174" t="n">
        <f aca="false">IF(Calculator!$E$18="YES",IF(A43&lt;Calculator!$G$18,0,MIN(MIN(MOD(A43/Calculator!$F$18,1),1-MOD(A43/Calculator!$F$18,1)),ABS(MOD(A43/Calculator!$F$18,1)-0.5))),1)</f>
        <v>0.0401543859649116</v>
      </c>
      <c r="K43" s="174" t="n">
        <f aca="false">IF(Calculator!$E$19="YES",IF(A43&lt;Calculator!$G$19,0,MIN(MIN(MOD(A43/Calculator!$F$19,1),1-MOD(A43/Calculator!$F$19,1)),ABS(MOD(A43/Calculator!$F$19,1)-0.5))),1)</f>
        <v>0.218385964912281</v>
      </c>
      <c r="L43" s="174" t="n">
        <f aca="false">IF(Calculator!$E$20="YES",IF(A43&lt;Calculator!$G$20,0,MIN(MIN(MOD(A43/Calculator!$F$20,1),1-MOD(A43/Calculator!$F$20,1)),ABS(MOD(A43/Calculator!$F$20,1)-0.5))),1)</f>
        <v>1</v>
      </c>
      <c r="M43" s="174" t="n">
        <f aca="false">MIN(B43:L43)</f>
        <v>0</v>
      </c>
      <c r="N43" s="174" t="n">
        <f aca="false">SUMPRODUCT(($M$5:$M$555&gt;M43)*1)+SUMPRODUCT(($M$5:$M$555=M43)*(ROW($M$5:$M$555)&lt;ROW(M43)))+1</f>
        <v>540</v>
      </c>
      <c r="O43" s="174" t="str">
        <f aca="false">IF(M43&gt;=0.2,"★★★ EXCELLENT",IF(M43&gt;=0.12,"★★  GOOD",IF(M43&gt;=0.07,"★  FAIR",IF(M43&gt;=0.025,"⚠  MARGINAL","✗  AVOID"))))</f>
        <v>✗  AVOID</v>
      </c>
    </row>
    <row r="44" customFormat="false" ht="15" hidden="false" customHeight="true" outlineLevel="0" collapsed="false">
      <c r="A44" s="175" t="n">
        <v>8.9</v>
      </c>
      <c r="B44" s="176" t="n">
        <f aca="false">IF(Calculator!$E$10="YES",IF(A44&lt;Calculator!$G$10,0,MIN(MIN(MOD(A44/Calculator!$F$10,1),1-MOD(A44/Calculator!$F$10,1)),ABS(MOD(A44/Calculator!$F$10,1)-0.5))),1)</f>
        <v>1</v>
      </c>
      <c r="C44" s="176" t="n">
        <f aca="false">IF(Calculator!$E$11="YES",IF(A44&lt;Calculator!$G$11,0,MIN(MIN(MOD(A44/Calculator!$F$11,1),1-MOD(A44/Calculator!$F$11,1)),ABS(MOD(A44/Calculator!$F$11,1)-0.5))),1)</f>
        <v>1</v>
      </c>
      <c r="D44" s="176" t="n">
        <f aca="false">IF(Calculator!$E$12="YES",IF(A44&lt;Calculator!$G$12,0,MIN(MIN(MOD(A44/Calculator!$F$12,1),1-MOD(A44/Calculator!$F$12,1)),ABS(MOD(A44/Calculator!$F$12,1)-0.5))),1)</f>
        <v>1</v>
      </c>
      <c r="E44" s="176" t="n">
        <f aca="false">IF(Calculator!$E$13="YES",IF(A44&lt;Calculator!$G$13,0,MIN(MIN(MOD(A44/Calculator!$F$13,1),1-MOD(A44/Calculator!$F$13,1)),ABS(MOD(A44/Calculator!$F$13,1)-0.5))),1)</f>
        <v>0</v>
      </c>
      <c r="F44" s="176" t="n">
        <f aca="false">IF(Calculator!$E$14="YES",IF(A44&lt;Calculator!$G$14,0,MIN(MIN(MOD(A44/Calculator!$F$14,1),1-MOD(A44/Calculator!$F$14,1)),ABS(MOD(A44/Calculator!$F$14,1)-0.5))),1)</f>
        <v>0.13236842105263</v>
      </c>
      <c r="G44" s="176" t="n">
        <f aca="false">IF(Calculator!$E$15="YES",IF(A44&lt;Calculator!$G$15,0,MIN(MIN(MOD(A44/Calculator!$F$15,1),1-MOD(A44/Calculator!$F$15,1)),ABS(MOD(A44/Calculator!$F$15,1)-0.5))),1)</f>
        <v>0.114684210526316</v>
      </c>
      <c r="H44" s="176" t="n">
        <f aca="false">IF(Calculator!$E$16="YES",IF(A44&lt;Calculator!$G$16,0,MIN(MIN(MOD(A44/Calculator!$F$16,1),1-MOD(A44/Calculator!$F$16,1)),ABS(MOD(A44/Calculator!$F$16,1)-0.5))),1)</f>
        <v>0.131580350877194</v>
      </c>
      <c r="I44" s="176" t="n">
        <f aca="false">IF(Calculator!$E$17="YES",IF(A44&lt;Calculator!$G$17,0,MIN(MIN(MOD(A44/Calculator!$F$17,1),1-MOD(A44/Calculator!$F$17,1)),ABS(MOD(A44/Calculator!$F$17,1)-0.5))),1)</f>
        <v>0.174368421052633</v>
      </c>
      <c r="J44" s="176" t="n">
        <f aca="false">IF(Calculator!$E$18="YES",IF(A44&lt;Calculator!$G$18,0,MIN(MIN(MOD(A44/Calculator!$F$18,1),1-MOD(A44/Calculator!$F$18,1)),ABS(MOD(A44/Calculator!$F$18,1)-0.5))),1)</f>
        <v>0.0576561403508764</v>
      </c>
      <c r="K44" s="176" t="n">
        <f aca="false">IF(Calculator!$E$19="YES",IF(A44&lt;Calculator!$G$19,0,MIN(MIN(MOD(A44/Calculator!$F$19,1),1-MOD(A44/Calculator!$F$19,1)),ABS(MOD(A44/Calculator!$F$19,1)-0.5))),1)</f>
        <v>0.198140350877193</v>
      </c>
      <c r="L44" s="176" t="n">
        <f aca="false">IF(Calculator!$E$20="YES",IF(A44&lt;Calculator!$G$20,0,MIN(MIN(MOD(A44/Calculator!$F$20,1),1-MOD(A44/Calculator!$F$20,1)),ABS(MOD(A44/Calculator!$F$20,1)-0.5))),1)</f>
        <v>1</v>
      </c>
      <c r="M44" s="176" t="n">
        <f aca="false">MIN(B44:L44)</f>
        <v>0</v>
      </c>
      <c r="N44" s="176" t="n">
        <f aca="false">SUMPRODUCT(($M$5:$M$555&gt;M44)*1)+SUMPRODUCT(($M$5:$M$555=M44)*(ROW($M$5:$M$555)&lt;ROW(M44)))+1</f>
        <v>541</v>
      </c>
      <c r="O44" s="176" t="str">
        <f aca="false">IF(M44&gt;=0.2,"★★★ EXCELLENT",IF(M44&gt;=0.12,"★★  GOOD",IF(M44&gt;=0.07,"★  FAIR",IF(M44&gt;=0.025,"⚠  MARGINAL","✗  AVOID"))))</f>
        <v>✗  AVOID</v>
      </c>
    </row>
    <row r="45" customFormat="false" ht="15" hidden="false" customHeight="true" outlineLevel="0" collapsed="false">
      <c r="A45" s="173" t="n">
        <v>9</v>
      </c>
      <c r="B45" s="174" t="n">
        <f aca="false">IF(Calculator!$E$10="YES",IF(A45&lt;Calculator!$G$10,0,MIN(MIN(MOD(A45/Calculator!$F$10,1),1-MOD(A45/Calculator!$F$10,1)),ABS(MOD(A45/Calculator!$F$10,1)-0.5))),1)</f>
        <v>1</v>
      </c>
      <c r="C45" s="174" t="n">
        <f aca="false">IF(Calculator!$E$11="YES",IF(A45&lt;Calculator!$G$11,0,MIN(MIN(MOD(A45/Calculator!$F$11,1),1-MOD(A45/Calculator!$F$11,1)),ABS(MOD(A45/Calculator!$F$11,1)-0.5))),1)</f>
        <v>1</v>
      </c>
      <c r="D45" s="174" t="n">
        <f aca="false">IF(Calculator!$E$12="YES",IF(A45&lt;Calculator!$G$12,0,MIN(MIN(MOD(A45/Calculator!$F$12,1),1-MOD(A45/Calculator!$F$12,1)),ABS(MOD(A45/Calculator!$F$12,1)-0.5))),1)</f>
        <v>1</v>
      </c>
      <c r="E45" s="174" t="n">
        <f aca="false">IF(Calculator!$E$13="YES",IF(A45&lt;Calculator!$G$13,0,MIN(MIN(MOD(A45/Calculator!$F$13,1),1-MOD(A45/Calculator!$F$13,1)),ABS(MOD(A45/Calculator!$F$13,1)-0.5))),1)</f>
        <v>0</v>
      </c>
      <c r="F45" s="174" t="n">
        <f aca="false">IF(Calculator!$E$14="YES",IF(A45&lt;Calculator!$G$14,0,MIN(MIN(MOD(A45/Calculator!$F$14,1),1-MOD(A45/Calculator!$F$14,1)),ABS(MOD(A45/Calculator!$F$14,1)-0.5))),1)</f>
        <v>0.139473684210525</v>
      </c>
      <c r="G45" s="174" t="n">
        <f aca="false">IF(Calculator!$E$15="YES",IF(A45&lt;Calculator!$G$15,0,MIN(MIN(MOD(A45/Calculator!$F$15,1),1-MOD(A45/Calculator!$F$15,1)),ABS(MOD(A45/Calculator!$F$15,1)-0.5))),1)</f>
        <v>0.104736842105263</v>
      </c>
      <c r="H45" s="174" t="n">
        <f aca="false">IF(Calculator!$E$16="YES",IF(A45&lt;Calculator!$G$16,0,MIN(MIN(MOD(A45/Calculator!$F$16,1),1-MOD(A45/Calculator!$F$16,1)),ABS(MOD(A45/Calculator!$F$16,1)-0.5))),1)</f>
        <v>0.144294736842106</v>
      </c>
      <c r="I45" s="174" t="n">
        <f aca="false">IF(Calculator!$E$17="YES",IF(A45&lt;Calculator!$G$17,0,MIN(MIN(MOD(A45/Calculator!$F$17,1),1-MOD(A45/Calculator!$F$17,1)),ABS(MOD(A45/Calculator!$F$17,1)-0.5))),1)</f>
        <v>0.159473684210527</v>
      </c>
      <c r="J45" s="174" t="n">
        <f aca="false">IF(Calculator!$E$18="YES",IF(A45&lt;Calculator!$G$18,0,MIN(MIN(MOD(A45/Calculator!$F$18,1),1-MOD(A45/Calculator!$F$18,1)),ABS(MOD(A45/Calculator!$F$18,1)-0.5))),1)</f>
        <v>0.0751578947368414</v>
      </c>
      <c r="K45" s="174" t="n">
        <f aca="false">IF(Calculator!$E$19="YES",IF(A45&lt;Calculator!$G$19,0,MIN(MIN(MOD(A45/Calculator!$F$19,1),1-MOD(A45/Calculator!$F$19,1)),ABS(MOD(A45/Calculator!$F$19,1)-0.5))),1)</f>
        <v>0.177894736842105</v>
      </c>
      <c r="L45" s="174" t="n">
        <f aca="false">IF(Calculator!$E$20="YES",IF(A45&lt;Calculator!$G$20,0,MIN(MIN(MOD(A45/Calculator!$F$20,1),1-MOD(A45/Calculator!$F$20,1)),ABS(MOD(A45/Calculator!$F$20,1)-0.5))),1)</f>
        <v>1</v>
      </c>
      <c r="M45" s="174" t="n">
        <f aca="false">MIN(B45:L45)</f>
        <v>0</v>
      </c>
      <c r="N45" s="174" t="n">
        <f aca="false">SUMPRODUCT(($M$5:$M$555&gt;M45)*1)+SUMPRODUCT(($M$5:$M$555=M45)*(ROW($M$5:$M$555)&lt;ROW(M45)))+1</f>
        <v>542</v>
      </c>
      <c r="O45" s="174" t="str">
        <f aca="false">IF(M45&gt;=0.2,"★★★ EXCELLENT",IF(M45&gt;=0.12,"★★  GOOD",IF(M45&gt;=0.07,"★  FAIR",IF(M45&gt;=0.025,"⚠  MARGINAL","✗  AVOID"))))</f>
        <v>✗  AVOID</v>
      </c>
    </row>
    <row r="46" customFormat="false" ht="15" hidden="false" customHeight="true" outlineLevel="0" collapsed="false">
      <c r="A46" s="175" t="n">
        <v>9.1</v>
      </c>
      <c r="B46" s="176" t="n">
        <f aca="false">IF(Calculator!$E$10="YES",IF(A46&lt;Calculator!$G$10,0,MIN(MIN(MOD(A46/Calculator!$F$10,1),1-MOD(A46/Calculator!$F$10,1)),ABS(MOD(A46/Calculator!$F$10,1)-0.5))),1)</f>
        <v>1</v>
      </c>
      <c r="C46" s="176" t="n">
        <f aca="false">IF(Calculator!$E$11="YES",IF(A46&lt;Calculator!$G$11,0,MIN(MIN(MOD(A46/Calculator!$F$11,1),1-MOD(A46/Calculator!$F$11,1)),ABS(MOD(A46/Calculator!$F$11,1)-0.5))),1)</f>
        <v>1</v>
      </c>
      <c r="D46" s="176" t="n">
        <f aca="false">IF(Calculator!$E$12="YES",IF(A46&lt;Calculator!$G$12,0,MIN(MIN(MOD(A46/Calculator!$F$12,1),1-MOD(A46/Calculator!$F$12,1)),ABS(MOD(A46/Calculator!$F$12,1)-0.5))),1)</f>
        <v>1</v>
      </c>
      <c r="E46" s="176" t="n">
        <f aca="false">IF(Calculator!$E$13="YES",IF(A46&lt;Calculator!$G$13,0,MIN(MIN(MOD(A46/Calculator!$F$13,1),1-MOD(A46/Calculator!$F$13,1)),ABS(MOD(A46/Calculator!$F$13,1)-0.5))),1)</f>
        <v>0</v>
      </c>
      <c r="F46" s="176" t="n">
        <f aca="false">IF(Calculator!$E$14="YES",IF(A46&lt;Calculator!$G$14,0,MIN(MIN(MOD(A46/Calculator!$F$14,1),1-MOD(A46/Calculator!$F$14,1)),ABS(MOD(A46/Calculator!$F$14,1)-0.5))),1)</f>
        <v>0.14657894736842</v>
      </c>
      <c r="G46" s="176" t="n">
        <f aca="false">IF(Calculator!$E$15="YES",IF(A46&lt;Calculator!$G$15,0,MIN(MIN(MOD(A46/Calculator!$F$15,1),1-MOD(A46/Calculator!$F$15,1)),ABS(MOD(A46/Calculator!$F$15,1)-0.5))),1)</f>
        <v>0.0947894736842105</v>
      </c>
      <c r="H46" s="176" t="n">
        <f aca="false">IF(Calculator!$E$16="YES",IF(A46&lt;Calculator!$G$16,0,MIN(MIN(MOD(A46/Calculator!$F$16,1),1-MOD(A46/Calculator!$F$16,1)),ABS(MOD(A46/Calculator!$F$16,1)-0.5))),1)</f>
        <v>0.157009122807018</v>
      </c>
      <c r="I46" s="176" t="n">
        <f aca="false">IF(Calculator!$E$17="YES",IF(A46&lt;Calculator!$G$17,0,MIN(MIN(MOD(A46/Calculator!$F$17,1),1-MOD(A46/Calculator!$F$17,1)),ABS(MOD(A46/Calculator!$F$17,1)-0.5))),1)</f>
        <v>0.144578947368422</v>
      </c>
      <c r="J46" s="176" t="n">
        <f aca="false">IF(Calculator!$E$18="YES",IF(A46&lt;Calculator!$G$18,0,MIN(MIN(MOD(A46/Calculator!$F$18,1),1-MOD(A46/Calculator!$F$18,1)),ABS(MOD(A46/Calculator!$F$18,1)-0.5))),1)</f>
        <v>0.0926596491228062</v>
      </c>
      <c r="K46" s="176" t="n">
        <f aca="false">IF(Calculator!$E$19="YES",IF(A46&lt;Calculator!$G$19,0,MIN(MIN(MOD(A46/Calculator!$F$19,1),1-MOD(A46/Calculator!$F$19,1)),ABS(MOD(A46/Calculator!$F$19,1)-0.5))),1)</f>
        <v>0.157649122807018</v>
      </c>
      <c r="L46" s="176" t="n">
        <f aca="false">IF(Calculator!$E$20="YES",IF(A46&lt;Calculator!$G$20,0,MIN(MIN(MOD(A46/Calculator!$F$20,1),1-MOD(A46/Calculator!$F$20,1)),ABS(MOD(A46/Calculator!$F$20,1)-0.5))),1)</f>
        <v>1</v>
      </c>
      <c r="M46" s="176" t="n">
        <f aca="false">MIN(B46:L46)</f>
        <v>0</v>
      </c>
      <c r="N46" s="176" t="n">
        <f aca="false">SUMPRODUCT(($M$5:$M$555&gt;M46)*1)+SUMPRODUCT(($M$5:$M$555=M46)*(ROW($M$5:$M$555)&lt;ROW(M46)))+1</f>
        <v>543</v>
      </c>
      <c r="O46" s="176" t="str">
        <f aca="false">IF(M46&gt;=0.2,"★★★ EXCELLENT",IF(M46&gt;=0.12,"★★  GOOD",IF(M46&gt;=0.07,"★  FAIR",IF(M46&gt;=0.025,"⚠  MARGINAL","✗  AVOID"))))</f>
        <v>✗  AVOID</v>
      </c>
    </row>
    <row r="47" customFormat="false" ht="15" hidden="false" customHeight="true" outlineLevel="0" collapsed="false">
      <c r="A47" s="173" t="n">
        <v>9.2</v>
      </c>
      <c r="B47" s="174" t="n">
        <f aca="false">IF(Calculator!$E$10="YES",IF(A47&lt;Calculator!$G$10,0,MIN(MIN(MOD(A47/Calculator!$F$10,1),1-MOD(A47/Calculator!$F$10,1)),ABS(MOD(A47/Calculator!$F$10,1)-0.5))),1)</f>
        <v>1</v>
      </c>
      <c r="C47" s="174" t="n">
        <f aca="false">IF(Calculator!$E$11="YES",IF(A47&lt;Calculator!$G$11,0,MIN(MIN(MOD(A47/Calculator!$F$11,1),1-MOD(A47/Calculator!$F$11,1)),ABS(MOD(A47/Calculator!$F$11,1)-0.5))),1)</f>
        <v>1</v>
      </c>
      <c r="D47" s="174" t="n">
        <f aca="false">IF(Calculator!$E$12="YES",IF(A47&lt;Calculator!$G$12,0,MIN(MIN(MOD(A47/Calculator!$F$12,1),1-MOD(A47/Calculator!$F$12,1)),ABS(MOD(A47/Calculator!$F$12,1)-0.5))),1)</f>
        <v>1</v>
      </c>
      <c r="E47" s="174" t="n">
        <f aca="false">IF(Calculator!$E$13="YES",IF(A47&lt;Calculator!$G$13,0,MIN(MIN(MOD(A47/Calculator!$F$13,1),1-MOD(A47/Calculator!$F$13,1)),ABS(MOD(A47/Calculator!$F$13,1)-0.5))),1)</f>
        <v>0</v>
      </c>
      <c r="F47" s="174" t="n">
        <f aca="false">IF(Calculator!$E$14="YES",IF(A47&lt;Calculator!$G$14,0,MIN(MIN(MOD(A47/Calculator!$F$14,1),1-MOD(A47/Calculator!$F$14,1)),ABS(MOD(A47/Calculator!$F$14,1)-0.5))),1)</f>
        <v>0.153684210526315</v>
      </c>
      <c r="G47" s="174" t="n">
        <f aca="false">IF(Calculator!$E$15="YES",IF(A47&lt;Calculator!$G$15,0,MIN(MIN(MOD(A47/Calculator!$F$15,1),1-MOD(A47/Calculator!$F$15,1)),ABS(MOD(A47/Calculator!$F$15,1)-0.5))),1)</f>
        <v>0.0848421052631579</v>
      </c>
      <c r="H47" s="174" t="n">
        <f aca="false">IF(Calculator!$E$16="YES",IF(A47&lt;Calculator!$G$16,0,MIN(MIN(MOD(A47/Calculator!$F$16,1),1-MOD(A47/Calculator!$F$16,1)),ABS(MOD(A47/Calculator!$F$16,1)-0.5))),1)</f>
        <v>0.16972350877193</v>
      </c>
      <c r="I47" s="174" t="n">
        <f aca="false">IF(Calculator!$E$17="YES",IF(A47&lt;Calculator!$G$17,0,MIN(MIN(MOD(A47/Calculator!$F$17,1),1-MOD(A47/Calculator!$F$17,1)),ABS(MOD(A47/Calculator!$F$17,1)-0.5))),1)</f>
        <v>0.129684210526317</v>
      </c>
      <c r="J47" s="174" t="n">
        <f aca="false">IF(Calculator!$E$18="YES",IF(A47&lt;Calculator!$G$18,0,MIN(MIN(MOD(A47/Calculator!$F$18,1),1-MOD(A47/Calculator!$F$18,1)),ABS(MOD(A47/Calculator!$F$18,1)-0.5))),1)</f>
        <v>0.110161403508771</v>
      </c>
      <c r="K47" s="174" t="n">
        <f aca="false">IF(Calculator!$E$19="YES",IF(A47&lt;Calculator!$G$19,0,MIN(MIN(MOD(A47/Calculator!$F$19,1),1-MOD(A47/Calculator!$F$19,1)),ABS(MOD(A47/Calculator!$F$19,1)-0.5))),1)</f>
        <v>0.13740350877193</v>
      </c>
      <c r="L47" s="174" t="n">
        <f aca="false">IF(Calculator!$E$20="YES",IF(A47&lt;Calculator!$G$20,0,MIN(MIN(MOD(A47/Calculator!$F$20,1),1-MOD(A47/Calculator!$F$20,1)),ABS(MOD(A47/Calculator!$F$20,1)-0.5))),1)</f>
        <v>1</v>
      </c>
      <c r="M47" s="174" t="n">
        <f aca="false">MIN(B47:L47)</f>
        <v>0</v>
      </c>
      <c r="N47" s="174" t="n">
        <f aca="false">SUMPRODUCT(($M$5:$M$555&gt;M47)*1)+SUMPRODUCT(($M$5:$M$555=M47)*(ROW($M$5:$M$555)&lt;ROW(M47)))+1</f>
        <v>544</v>
      </c>
      <c r="O47" s="174" t="str">
        <f aca="false">IF(M47&gt;=0.2,"★★★ EXCELLENT",IF(M47&gt;=0.12,"★★  GOOD",IF(M47&gt;=0.07,"★  FAIR",IF(M47&gt;=0.025,"⚠  MARGINAL","✗  AVOID"))))</f>
        <v>✗  AVOID</v>
      </c>
    </row>
    <row r="48" customFormat="false" ht="15" hidden="false" customHeight="true" outlineLevel="0" collapsed="false">
      <c r="A48" s="175" t="n">
        <v>9.3</v>
      </c>
      <c r="B48" s="176" t="n">
        <f aca="false">IF(Calculator!$E$10="YES",IF(A48&lt;Calculator!$G$10,0,MIN(MIN(MOD(A48/Calculator!$F$10,1),1-MOD(A48/Calculator!$F$10,1)),ABS(MOD(A48/Calculator!$F$10,1)-0.5))),1)</f>
        <v>1</v>
      </c>
      <c r="C48" s="176" t="n">
        <f aca="false">IF(Calculator!$E$11="YES",IF(A48&lt;Calculator!$G$11,0,MIN(MIN(MOD(A48/Calculator!$F$11,1),1-MOD(A48/Calculator!$F$11,1)),ABS(MOD(A48/Calculator!$F$11,1)-0.5))),1)</f>
        <v>1</v>
      </c>
      <c r="D48" s="176" t="n">
        <f aca="false">IF(Calculator!$E$12="YES",IF(A48&lt;Calculator!$G$12,0,MIN(MIN(MOD(A48/Calculator!$F$12,1),1-MOD(A48/Calculator!$F$12,1)),ABS(MOD(A48/Calculator!$F$12,1)-0.5))),1)</f>
        <v>1</v>
      </c>
      <c r="E48" s="176" t="n">
        <f aca="false">IF(Calculator!$E$13="YES",IF(A48&lt;Calculator!$G$13,0,MIN(MIN(MOD(A48/Calculator!$F$13,1),1-MOD(A48/Calculator!$F$13,1)),ABS(MOD(A48/Calculator!$F$13,1)-0.5))),1)</f>
        <v>0</v>
      </c>
      <c r="F48" s="176" t="n">
        <f aca="false">IF(Calculator!$E$14="YES",IF(A48&lt;Calculator!$G$14,0,MIN(MIN(MOD(A48/Calculator!$F$14,1),1-MOD(A48/Calculator!$F$14,1)),ABS(MOD(A48/Calculator!$F$14,1)-0.5))),1)</f>
        <v>0.160789473684209</v>
      </c>
      <c r="G48" s="176" t="n">
        <f aca="false">IF(Calculator!$E$15="YES",IF(A48&lt;Calculator!$G$15,0,MIN(MIN(MOD(A48/Calculator!$F$15,1),1-MOD(A48/Calculator!$F$15,1)),ABS(MOD(A48/Calculator!$F$15,1)-0.5))),1)</f>
        <v>0.0748947368421051</v>
      </c>
      <c r="H48" s="176" t="n">
        <f aca="false">IF(Calculator!$E$16="YES",IF(A48&lt;Calculator!$G$16,0,MIN(MIN(MOD(A48/Calculator!$F$16,1),1-MOD(A48/Calculator!$F$16,1)),ABS(MOD(A48/Calculator!$F$16,1)-0.5))),1)</f>
        <v>0.182437894736843</v>
      </c>
      <c r="I48" s="176" t="n">
        <f aca="false">IF(Calculator!$E$17="YES",IF(A48&lt;Calculator!$G$17,0,MIN(MIN(MOD(A48/Calculator!$F$17,1),1-MOD(A48/Calculator!$F$17,1)),ABS(MOD(A48/Calculator!$F$17,1)-0.5))),1)</f>
        <v>0.114789473684211</v>
      </c>
      <c r="J48" s="176" t="n">
        <f aca="false">IF(Calculator!$E$18="YES",IF(A48&lt;Calculator!$G$18,0,MIN(MIN(MOD(A48/Calculator!$F$18,1),1-MOD(A48/Calculator!$F$18,1)),ABS(MOD(A48/Calculator!$F$18,1)-0.5))),1)</f>
        <v>0.127663157894736</v>
      </c>
      <c r="K48" s="176" t="n">
        <f aca="false">IF(Calculator!$E$19="YES",IF(A48&lt;Calculator!$G$19,0,MIN(MIN(MOD(A48/Calculator!$F$19,1),1-MOD(A48/Calculator!$F$19,1)),ABS(MOD(A48/Calculator!$F$19,1)-0.5))),1)</f>
        <v>0.117157894736842</v>
      </c>
      <c r="L48" s="176" t="n">
        <f aca="false">IF(Calculator!$E$20="YES",IF(A48&lt;Calculator!$G$20,0,MIN(MIN(MOD(A48/Calculator!$F$20,1),1-MOD(A48/Calculator!$F$20,1)),ABS(MOD(A48/Calculator!$F$20,1)-0.5))),1)</f>
        <v>1</v>
      </c>
      <c r="M48" s="176" t="n">
        <f aca="false">MIN(B48:L48)</f>
        <v>0</v>
      </c>
      <c r="N48" s="176" t="n">
        <f aca="false">SUMPRODUCT(($M$5:$M$555&gt;M48)*1)+SUMPRODUCT(($M$5:$M$555=M48)*(ROW($M$5:$M$555)&lt;ROW(M48)))+1</f>
        <v>545</v>
      </c>
      <c r="O48" s="176" t="str">
        <f aca="false">IF(M48&gt;=0.2,"★★★ EXCELLENT",IF(M48&gt;=0.12,"★★  GOOD",IF(M48&gt;=0.07,"★  FAIR",IF(M48&gt;=0.025,"⚠  MARGINAL","✗  AVOID"))))</f>
        <v>✗  AVOID</v>
      </c>
    </row>
    <row r="49" customFormat="false" ht="15" hidden="false" customHeight="true" outlineLevel="0" collapsed="false">
      <c r="A49" s="173" t="n">
        <v>9.4</v>
      </c>
      <c r="B49" s="174" t="n">
        <f aca="false">IF(Calculator!$E$10="YES",IF(A49&lt;Calculator!$G$10,0,MIN(MIN(MOD(A49/Calculator!$F$10,1),1-MOD(A49/Calculator!$F$10,1)),ABS(MOD(A49/Calculator!$F$10,1)-0.5))),1)</f>
        <v>1</v>
      </c>
      <c r="C49" s="174" t="n">
        <f aca="false">IF(Calculator!$E$11="YES",IF(A49&lt;Calculator!$G$11,0,MIN(MIN(MOD(A49/Calculator!$F$11,1),1-MOD(A49/Calculator!$F$11,1)),ABS(MOD(A49/Calculator!$F$11,1)-0.5))),1)</f>
        <v>1</v>
      </c>
      <c r="D49" s="174" t="n">
        <f aca="false">IF(Calculator!$E$12="YES",IF(A49&lt;Calculator!$G$12,0,MIN(MIN(MOD(A49/Calculator!$F$12,1),1-MOD(A49/Calculator!$F$12,1)),ABS(MOD(A49/Calculator!$F$12,1)-0.5))),1)</f>
        <v>1</v>
      </c>
      <c r="E49" s="174" t="n">
        <f aca="false">IF(Calculator!$E$13="YES",IF(A49&lt;Calculator!$G$13,0,MIN(MIN(MOD(A49/Calculator!$F$13,1),1-MOD(A49/Calculator!$F$13,1)),ABS(MOD(A49/Calculator!$F$13,1)-0.5))),1)</f>
        <v>0</v>
      </c>
      <c r="F49" s="174" t="n">
        <f aca="false">IF(Calculator!$E$14="YES",IF(A49&lt;Calculator!$G$14,0,MIN(MIN(MOD(A49/Calculator!$F$14,1),1-MOD(A49/Calculator!$F$14,1)),ABS(MOD(A49/Calculator!$F$14,1)-0.5))),1)</f>
        <v>0.167894736842104</v>
      </c>
      <c r="G49" s="174" t="n">
        <f aca="false">IF(Calculator!$E$15="YES",IF(A49&lt;Calculator!$G$15,0,MIN(MIN(MOD(A49/Calculator!$F$15,1),1-MOD(A49/Calculator!$F$15,1)),ABS(MOD(A49/Calculator!$F$15,1)-0.5))),1)</f>
        <v>0.0649473684210525</v>
      </c>
      <c r="H49" s="174" t="n">
        <f aca="false">IF(Calculator!$E$16="YES",IF(A49&lt;Calculator!$G$16,0,MIN(MIN(MOD(A49/Calculator!$F$16,1),1-MOD(A49/Calculator!$F$16,1)),ABS(MOD(A49/Calculator!$F$16,1)-0.5))),1)</f>
        <v>0.195152280701755</v>
      </c>
      <c r="I49" s="174" t="n">
        <f aca="false">IF(Calculator!$E$17="YES",IF(A49&lt;Calculator!$G$17,0,MIN(MIN(MOD(A49/Calculator!$F$17,1),1-MOD(A49/Calculator!$F$17,1)),ABS(MOD(A49/Calculator!$F$17,1)-0.5))),1)</f>
        <v>0.0998947368421064</v>
      </c>
      <c r="J49" s="174" t="n">
        <f aca="false">IF(Calculator!$E$18="YES",IF(A49&lt;Calculator!$G$18,0,MIN(MIN(MOD(A49/Calculator!$F$18,1),1-MOD(A49/Calculator!$F$18,1)),ABS(MOD(A49/Calculator!$F$18,1)-0.5))),1)</f>
        <v>0.145164912280701</v>
      </c>
      <c r="K49" s="174" t="n">
        <f aca="false">IF(Calculator!$E$19="YES",IF(A49&lt;Calculator!$G$19,0,MIN(MIN(MOD(A49/Calculator!$F$19,1),1-MOD(A49/Calculator!$F$19,1)),ABS(MOD(A49/Calculator!$F$19,1)-0.5))),1)</f>
        <v>0.0969122807017544</v>
      </c>
      <c r="L49" s="174" t="n">
        <f aca="false">IF(Calculator!$E$20="YES",IF(A49&lt;Calculator!$G$20,0,MIN(MIN(MOD(A49/Calculator!$F$20,1),1-MOD(A49/Calculator!$F$20,1)),ABS(MOD(A49/Calculator!$F$20,1)-0.5))),1)</f>
        <v>1</v>
      </c>
      <c r="M49" s="174" t="n">
        <f aca="false">MIN(B49:L49)</f>
        <v>0</v>
      </c>
      <c r="N49" s="174" t="n">
        <f aca="false">SUMPRODUCT(($M$5:$M$555&gt;M49)*1)+SUMPRODUCT(($M$5:$M$555=M49)*(ROW($M$5:$M$555)&lt;ROW(M49)))+1</f>
        <v>546</v>
      </c>
      <c r="O49" s="174" t="str">
        <f aca="false">IF(M49&gt;=0.2,"★★★ EXCELLENT",IF(M49&gt;=0.12,"★★  GOOD",IF(M49&gt;=0.07,"★  FAIR",IF(M49&gt;=0.025,"⚠  MARGINAL","✗  AVOID"))))</f>
        <v>✗  AVOID</v>
      </c>
    </row>
    <row r="50" customFormat="false" ht="15" hidden="false" customHeight="true" outlineLevel="0" collapsed="false">
      <c r="A50" s="175" t="n">
        <v>9.5</v>
      </c>
      <c r="B50" s="176" t="n">
        <f aca="false">IF(Calculator!$E$10="YES",IF(A50&lt;Calculator!$G$10,0,MIN(MIN(MOD(A50/Calculator!$F$10,1),1-MOD(A50/Calculator!$F$10,1)),ABS(MOD(A50/Calculator!$F$10,1)-0.5))),1)</f>
        <v>1</v>
      </c>
      <c r="C50" s="176" t="n">
        <f aca="false">IF(Calculator!$E$11="YES",IF(A50&lt;Calculator!$G$11,0,MIN(MIN(MOD(A50/Calculator!$F$11,1),1-MOD(A50/Calculator!$F$11,1)),ABS(MOD(A50/Calculator!$F$11,1)-0.5))),1)</f>
        <v>1</v>
      </c>
      <c r="D50" s="176" t="n">
        <f aca="false">IF(Calculator!$E$12="YES",IF(A50&lt;Calculator!$G$12,0,MIN(MIN(MOD(A50/Calculator!$F$12,1),1-MOD(A50/Calculator!$F$12,1)),ABS(MOD(A50/Calculator!$F$12,1)-0.5))),1)</f>
        <v>1</v>
      </c>
      <c r="E50" s="176" t="n">
        <f aca="false">IF(Calculator!$E$13="YES",IF(A50&lt;Calculator!$G$13,0,MIN(MIN(MOD(A50/Calculator!$F$13,1),1-MOD(A50/Calculator!$F$13,1)),ABS(MOD(A50/Calculator!$F$13,1)-0.5))),1)</f>
        <v>0</v>
      </c>
      <c r="F50" s="176" t="n">
        <f aca="false">IF(Calculator!$E$14="YES",IF(A50&lt;Calculator!$G$14,0,MIN(MIN(MOD(A50/Calculator!$F$14,1),1-MOD(A50/Calculator!$F$14,1)),ABS(MOD(A50/Calculator!$F$14,1)-0.5))),1)</f>
        <v>0.174999999999999</v>
      </c>
      <c r="G50" s="176" t="n">
        <f aca="false">IF(Calculator!$E$15="YES",IF(A50&lt;Calculator!$G$15,0,MIN(MIN(MOD(A50/Calculator!$F$15,1),1-MOD(A50/Calculator!$F$15,1)),ABS(MOD(A50/Calculator!$F$15,1)-0.5))),1)</f>
        <v>0.0549999999999999</v>
      </c>
      <c r="H50" s="176" t="n">
        <f aca="false">IF(Calculator!$E$16="YES",IF(A50&lt;Calculator!$G$16,0,MIN(MIN(MOD(A50/Calculator!$F$16,1),1-MOD(A50/Calculator!$F$16,1)),ABS(MOD(A50/Calculator!$F$16,1)-0.5))),1)</f>
        <v>0.207866666666668</v>
      </c>
      <c r="I50" s="176" t="n">
        <f aca="false">IF(Calculator!$E$17="YES",IF(A50&lt;Calculator!$G$17,0,MIN(MIN(MOD(A50/Calculator!$F$17,1),1-MOD(A50/Calculator!$F$17,1)),ABS(MOD(A50/Calculator!$F$17,1)-0.5))),1)</f>
        <v>0.0850000000000011</v>
      </c>
      <c r="J50" s="176" t="n">
        <f aca="false">IF(Calculator!$E$18="YES",IF(A50&lt;Calculator!$G$18,0,MIN(MIN(MOD(A50/Calculator!$F$18,1),1-MOD(A50/Calculator!$F$18,1)),ABS(MOD(A50/Calculator!$F$18,1)-0.5))),1)</f>
        <v>0.162666666666666</v>
      </c>
      <c r="K50" s="176" t="n">
        <f aca="false">IF(Calculator!$E$19="YES",IF(A50&lt;Calculator!$G$19,0,MIN(MIN(MOD(A50/Calculator!$F$19,1),1-MOD(A50/Calculator!$F$19,1)),ABS(MOD(A50/Calculator!$F$19,1)-0.5))),1)</f>
        <v>0.0766666666666667</v>
      </c>
      <c r="L50" s="176" t="n">
        <f aca="false">IF(Calculator!$E$20="YES",IF(A50&lt;Calculator!$G$20,0,MIN(MIN(MOD(A50/Calculator!$F$20,1),1-MOD(A50/Calculator!$F$20,1)),ABS(MOD(A50/Calculator!$F$20,1)-0.5))),1)</f>
        <v>1</v>
      </c>
      <c r="M50" s="176" t="n">
        <f aca="false">MIN(B50:L50)</f>
        <v>0</v>
      </c>
      <c r="N50" s="176" t="n">
        <f aca="false">SUMPRODUCT(($M$5:$M$555&gt;M50)*1)+SUMPRODUCT(($M$5:$M$555=M50)*(ROW($M$5:$M$555)&lt;ROW(M50)))+1</f>
        <v>547</v>
      </c>
      <c r="O50" s="176" t="str">
        <f aca="false">IF(M50&gt;=0.2,"★★★ EXCELLENT",IF(M50&gt;=0.12,"★★  GOOD",IF(M50&gt;=0.07,"★  FAIR",IF(M50&gt;=0.025,"⚠  MARGINAL","✗  AVOID"))))</f>
        <v>✗  AVOID</v>
      </c>
    </row>
    <row r="51" customFormat="false" ht="15" hidden="false" customHeight="true" outlineLevel="0" collapsed="false">
      <c r="A51" s="173" t="n">
        <v>9.6</v>
      </c>
      <c r="B51" s="174" t="n">
        <f aca="false">IF(Calculator!$E$10="YES",IF(A51&lt;Calculator!$G$10,0,MIN(MIN(MOD(A51/Calculator!$F$10,1),1-MOD(A51/Calculator!$F$10,1)),ABS(MOD(A51/Calculator!$F$10,1)-0.5))),1)</f>
        <v>1</v>
      </c>
      <c r="C51" s="174" t="n">
        <f aca="false">IF(Calculator!$E$11="YES",IF(A51&lt;Calculator!$G$11,0,MIN(MIN(MOD(A51/Calculator!$F$11,1),1-MOD(A51/Calculator!$F$11,1)),ABS(MOD(A51/Calculator!$F$11,1)-0.5))),1)</f>
        <v>1</v>
      </c>
      <c r="D51" s="174" t="n">
        <f aca="false">IF(Calculator!$E$12="YES",IF(A51&lt;Calculator!$G$12,0,MIN(MIN(MOD(A51/Calculator!$F$12,1),1-MOD(A51/Calculator!$F$12,1)),ABS(MOD(A51/Calculator!$F$12,1)-0.5))),1)</f>
        <v>1</v>
      </c>
      <c r="E51" s="174" t="n">
        <f aca="false">IF(Calculator!$E$13="YES",IF(A51&lt;Calculator!$G$13,0,MIN(MIN(MOD(A51/Calculator!$F$13,1),1-MOD(A51/Calculator!$F$13,1)),ABS(MOD(A51/Calculator!$F$13,1)-0.5))),1)</f>
        <v>0</v>
      </c>
      <c r="F51" s="174" t="n">
        <f aca="false">IF(Calculator!$E$14="YES",IF(A51&lt;Calculator!$G$14,0,MIN(MIN(MOD(A51/Calculator!$F$14,1),1-MOD(A51/Calculator!$F$14,1)),ABS(MOD(A51/Calculator!$F$14,1)-0.5))),1)</f>
        <v>0.182105263157893</v>
      </c>
      <c r="G51" s="174" t="n">
        <f aca="false">IF(Calculator!$E$15="YES",IF(A51&lt;Calculator!$G$15,0,MIN(MIN(MOD(A51/Calculator!$F$15,1),1-MOD(A51/Calculator!$F$15,1)),ABS(MOD(A51/Calculator!$F$15,1)-0.5))),1)</f>
        <v>0.0450526315789473</v>
      </c>
      <c r="H51" s="174" t="n">
        <f aca="false">IF(Calculator!$E$16="YES",IF(A51&lt;Calculator!$G$16,0,MIN(MIN(MOD(A51/Calculator!$F$16,1),1-MOD(A51/Calculator!$F$16,1)),ABS(MOD(A51/Calculator!$F$16,1)-0.5))),1)</f>
        <v>0.22058105263158</v>
      </c>
      <c r="I51" s="174" t="n">
        <f aca="false">IF(Calculator!$E$17="YES",IF(A51&lt;Calculator!$G$17,0,MIN(MIN(MOD(A51/Calculator!$F$17,1),1-MOD(A51/Calculator!$F$17,1)),ABS(MOD(A51/Calculator!$F$17,1)-0.5))),1)</f>
        <v>0.0701052631578958</v>
      </c>
      <c r="J51" s="174" t="n">
        <f aca="false">IF(Calculator!$E$18="YES",IF(A51&lt;Calculator!$G$18,0,MIN(MIN(MOD(A51/Calculator!$F$18,1),1-MOD(A51/Calculator!$F$18,1)),ABS(MOD(A51/Calculator!$F$18,1)-0.5))),1)</f>
        <v>0.180168421052631</v>
      </c>
      <c r="K51" s="174" t="n">
        <f aca="false">IF(Calculator!$E$19="YES",IF(A51&lt;Calculator!$G$19,0,MIN(MIN(MOD(A51/Calculator!$F$19,1),1-MOD(A51/Calculator!$F$19,1)),ABS(MOD(A51/Calculator!$F$19,1)-0.5))),1)</f>
        <v>0.0564210526315792</v>
      </c>
      <c r="L51" s="174" t="n">
        <f aca="false">IF(Calculator!$E$20="YES",IF(A51&lt;Calculator!$G$20,0,MIN(MIN(MOD(A51/Calculator!$F$20,1),1-MOD(A51/Calculator!$F$20,1)),ABS(MOD(A51/Calculator!$F$20,1)-0.5))),1)</f>
        <v>1</v>
      </c>
      <c r="M51" s="174" t="n">
        <f aca="false">MIN(B51:L51)</f>
        <v>0</v>
      </c>
      <c r="N51" s="174" t="n">
        <f aca="false">SUMPRODUCT(($M$5:$M$555&gt;M51)*1)+SUMPRODUCT(($M$5:$M$555=M51)*(ROW($M$5:$M$555)&lt;ROW(M51)))+1</f>
        <v>548</v>
      </c>
      <c r="O51" s="174" t="str">
        <f aca="false">IF(M51&gt;=0.2,"★★★ EXCELLENT",IF(M51&gt;=0.12,"★★  GOOD",IF(M51&gt;=0.07,"★  FAIR",IF(M51&gt;=0.025,"⚠  MARGINAL","✗  AVOID"))))</f>
        <v>✗  AVOID</v>
      </c>
    </row>
    <row r="52" customFormat="false" ht="15" hidden="false" customHeight="true" outlineLevel="0" collapsed="false">
      <c r="A52" s="175" t="n">
        <v>9.7</v>
      </c>
      <c r="B52" s="176" t="n">
        <f aca="false">IF(Calculator!$E$10="YES",IF(A52&lt;Calculator!$G$10,0,MIN(MIN(MOD(A52/Calculator!$F$10,1),1-MOD(A52/Calculator!$F$10,1)),ABS(MOD(A52/Calculator!$F$10,1)-0.5))),1)</f>
        <v>1</v>
      </c>
      <c r="C52" s="176" t="n">
        <f aca="false">IF(Calculator!$E$11="YES",IF(A52&lt;Calculator!$G$11,0,MIN(MIN(MOD(A52/Calculator!$F$11,1),1-MOD(A52/Calculator!$F$11,1)),ABS(MOD(A52/Calculator!$F$11,1)-0.5))),1)</f>
        <v>1</v>
      </c>
      <c r="D52" s="176" t="n">
        <f aca="false">IF(Calculator!$E$12="YES",IF(A52&lt;Calculator!$G$12,0,MIN(MIN(MOD(A52/Calculator!$F$12,1),1-MOD(A52/Calculator!$F$12,1)),ABS(MOD(A52/Calculator!$F$12,1)-0.5))),1)</f>
        <v>1</v>
      </c>
      <c r="E52" s="176" t="n">
        <f aca="false">IF(Calculator!$E$13="YES",IF(A52&lt;Calculator!$G$13,0,MIN(MIN(MOD(A52/Calculator!$F$13,1),1-MOD(A52/Calculator!$F$13,1)),ABS(MOD(A52/Calculator!$F$13,1)-0.5))),1)</f>
        <v>0</v>
      </c>
      <c r="F52" s="176" t="n">
        <f aca="false">IF(Calculator!$E$14="YES",IF(A52&lt;Calculator!$G$14,0,MIN(MIN(MOD(A52/Calculator!$F$14,1),1-MOD(A52/Calculator!$F$14,1)),ABS(MOD(A52/Calculator!$F$14,1)-0.5))),1)</f>
        <v>0.189210526315788</v>
      </c>
      <c r="G52" s="176" t="n">
        <f aca="false">IF(Calculator!$E$15="YES",IF(A52&lt;Calculator!$G$15,0,MIN(MIN(MOD(A52/Calculator!$F$15,1),1-MOD(A52/Calculator!$F$15,1)),ABS(MOD(A52/Calculator!$F$15,1)-0.5))),1)</f>
        <v>0.0351052631578948</v>
      </c>
      <c r="H52" s="176" t="n">
        <f aca="false">IF(Calculator!$E$16="YES",IF(A52&lt;Calculator!$G$16,0,MIN(MIN(MOD(A52/Calculator!$F$16,1),1-MOD(A52/Calculator!$F$16,1)),ABS(MOD(A52/Calculator!$F$16,1)-0.5))),1)</f>
        <v>0.233295438596492</v>
      </c>
      <c r="I52" s="176" t="n">
        <f aca="false">IF(Calculator!$E$17="YES",IF(A52&lt;Calculator!$G$17,0,MIN(MIN(MOD(A52/Calculator!$F$17,1),1-MOD(A52/Calculator!$F$17,1)),ABS(MOD(A52/Calculator!$F$17,1)-0.5))),1)</f>
        <v>0.0552105263157907</v>
      </c>
      <c r="J52" s="176" t="n">
        <f aca="false">IF(Calculator!$E$18="YES",IF(A52&lt;Calculator!$G$18,0,MIN(MIN(MOD(A52/Calculator!$F$18,1),1-MOD(A52/Calculator!$F$18,1)),ABS(MOD(A52/Calculator!$F$18,1)-0.5))),1)</f>
        <v>0.197670175438596</v>
      </c>
      <c r="K52" s="176" t="n">
        <f aca="false">IF(Calculator!$E$19="YES",IF(A52&lt;Calculator!$G$19,0,MIN(MIN(MOD(A52/Calculator!$F$19,1),1-MOD(A52/Calculator!$F$19,1)),ABS(MOD(A52/Calculator!$F$19,1)-0.5))),1)</f>
        <v>0.0361754385964914</v>
      </c>
      <c r="L52" s="176" t="n">
        <f aca="false">IF(Calculator!$E$20="YES",IF(A52&lt;Calculator!$G$20,0,MIN(MIN(MOD(A52/Calculator!$F$20,1),1-MOD(A52/Calculator!$F$20,1)),ABS(MOD(A52/Calculator!$F$20,1)-0.5))),1)</f>
        <v>1</v>
      </c>
      <c r="M52" s="176" t="n">
        <f aca="false">MIN(B52:L52)</f>
        <v>0</v>
      </c>
      <c r="N52" s="176" t="n">
        <f aca="false">SUMPRODUCT(($M$5:$M$555&gt;M52)*1)+SUMPRODUCT(($M$5:$M$555=M52)*(ROW($M$5:$M$555)&lt;ROW(M52)))+1</f>
        <v>549</v>
      </c>
      <c r="O52" s="176" t="str">
        <f aca="false">IF(M52&gt;=0.2,"★★★ EXCELLENT",IF(M52&gt;=0.12,"★★  GOOD",IF(M52&gt;=0.07,"★  FAIR",IF(M52&gt;=0.025,"⚠  MARGINAL","✗  AVOID"))))</f>
        <v>✗  AVOID</v>
      </c>
    </row>
    <row r="53" customFormat="false" ht="15" hidden="false" customHeight="true" outlineLevel="0" collapsed="false">
      <c r="A53" s="173" t="n">
        <v>9.8</v>
      </c>
      <c r="B53" s="174" t="n">
        <f aca="false">IF(Calculator!$E$10="YES",IF(A53&lt;Calculator!$G$10,0,MIN(MIN(MOD(A53/Calculator!$F$10,1),1-MOD(A53/Calculator!$F$10,1)),ABS(MOD(A53/Calculator!$F$10,1)-0.5))),1)</f>
        <v>1</v>
      </c>
      <c r="C53" s="174" t="n">
        <f aca="false">IF(Calculator!$E$11="YES",IF(A53&lt;Calculator!$G$11,0,MIN(MIN(MOD(A53/Calculator!$F$11,1),1-MOD(A53/Calculator!$F$11,1)),ABS(MOD(A53/Calculator!$F$11,1)-0.5))),1)</f>
        <v>1</v>
      </c>
      <c r="D53" s="174" t="n">
        <f aca="false">IF(Calculator!$E$12="YES",IF(A53&lt;Calculator!$G$12,0,MIN(MIN(MOD(A53/Calculator!$F$12,1),1-MOD(A53/Calculator!$F$12,1)),ABS(MOD(A53/Calculator!$F$12,1)-0.5))),1)</f>
        <v>1</v>
      </c>
      <c r="E53" s="174" t="n">
        <f aca="false">IF(Calculator!$E$13="YES",IF(A53&lt;Calculator!$G$13,0,MIN(MIN(MOD(A53/Calculator!$F$13,1),1-MOD(A53/Calculator!$F$13,1)),ABS(MOD(A53/Calculator!$F$13,1)-0.5))),1)</f>
        <v>0</v>
      </c>
      <c r="F53" s="174" t="n">
        <f aca="false">IF(Calculator!$E$14="YES",IF(A53&lt;Calculator!$G$14,0,MIN(MIN(MOD(A53/Calculator!$F$14,1),1-MOD(A53/Calculator!$F$14,1)),ABS(MOD(A53/Calculator!$F$14,1)-0.5))),1)</f>
        <v>0.196315789473683</v>
      </c>
      <c r="G53" s="174" t="n">
        <f aca="false">IF(Calculator!$E$15="YES",IF(A53&lt;Calculator!$G$15,0,MIN(MIN(MOD(A53/Calculator!$F$15,1),1-MOD(A53/Calculator!$F$15,1)),ABS(MOD(A53/Calculator!$F$15,1)-0.5))),1)</f>
        <v>0.0251578947368419</v>
      </c>
      <c r="H53" s="174" t="n">
        <f aca="false">IF(Calculator!$E$16="YES",IF(A53&lt;Calculator!$G$16,0,MIN(MIN(MOD(A53/Calculator!$F$16,1),1-MOD(A53/Calculator!$F$16,1)),ABS(MOD(A53/Calculator!$F$16,1)-0.5))),1)</f>
        <v>0.246009824561404</v>
      </c>
      <c r="I53" s="174" t="n">
        <f aca="false">IF(Calculator!$E$17="YES",IF(A53&lt;Calculator!$G$17,0,MIN(MIN(MOD(A53/Calculator!$F$17,1),1-MOD(A53/Calculator!$F$17,1)),ABS(MOD(A53/Calculator!$F$17,1)-0.5))),1)</f>
        <v>0.0403157894736852</v>
      </c>
      <c r="J53" s="174" t="n">
        <f aca="false">IF(Calculator!$E$18="YES",IF(A53&lt;Calculator!$G$18,0,MIN(MIN(MOD(A53/Calculator!$F$18,1),1-MOD(A53/Calculator!$F$18,1)),ABS(MOD(A53/Calculator!$F$18,1)-0.5))),1)</f>
        <v>0.215171929824561</v>
      </c>
      <c r="K53" s="174" t="n">
        <f aca="false">IF(Calculator!$E$19="YES",IF(A53&lt;Calculator!$G$19,0,MIN(MIN(MOD(A53/Calculator!$F$19,1),1-MOD(A53/Calculator!$F$19,1)),ABS(MOD(A53/Calculator!$F$19,1)-0.5))),1)</f>
        <v>0.0159298245614035</v>
      </c>
      <c r="L53" s="174" t="n">
        <f aca="false">IF(Calculator!$E$20="YES",IF(A53&lt;Calculator!$G$20,0,MIN(MIN(MOD(A53/Calculator!$F$20,1),1-MOD(A53/Calculator!$F$20,1)),ABS(MOD(A53/Calculator!$F$20,1)-0.5))),1)</f>
        <v>1</v>
      </c>
      <c r="M53" s="174" t="n">
        <f aca="false">MIN(B53:L53)</f>
        <v>0</v>
      </c>
      <c r="N53" s="174" t="n">
        <f aca="false">SUMPRODUCT(($M$5:$M$555&gt;M53)*1)+SUMPRODUCT(($M$5:$M$555=M53)*(ROW($M$5:$M$555)&lt;ROW(M53)))+1</f>
        <v>550</v>
      </c>
      <c r="O53" s="174" t="str">
        <f aca="false">IF(M53&gt;=0.2,"★★★ EXCELLENT",IF(M53&gt;=0.12,"★★  GOOD",IF(M53&gt;=0.07,"★  FAIR",IF(M53&gt;=0.025,"⚠  MARGINAL","✗  AVOID"))))</f>
        <v>✗  AVOID</v>
      </c>
    </row>
    <row r="54" customFormat="false" ht="15" hidden="false" customHeight="true" outlineLevel="0" collapsed="false">
      <c r="A54" s="175" t="n">
        <v>9.9</v>
      </c>
      <c r="B54" s="176" t="n">
        <f aca="false">IF(Calculator!$E$10="YES",IF(A54&lt;Calculator!$G$10,0,MIN(MIN(MOD(A54/Calculator!$F$10,1),1-MOD(A54/Calculator!$F$10,1)),ABS(MOD(A54/Calculator!$F$10,1)-0.5))),1)</f>
        <v>1</v>
      </c>
      <c r="C54" s="176" t="n">
        <f aca="false">IF(Calculator!$E$11="YES",IF(A54&lt;Calculator!$G$11,0,MIN(MIN(MOD(A54/Calculator!$F$11,1),1-MOD(A54/Calculator!$F$11,1)),ABS(MOD(A54/Calculator!$F$11,1)-0.5))),1)</f>
        <v>1</v>
      </c>
      <c r="D54" s="176" t="n">
        <f aca="false">IF(Calculator!$E$12="YES",IF(A54&lt;Calculator!$G$12,0,MIN(MIN(MOD(A54/Calculator!$F$12,1),1-MOD(A54/Calculator!$F$12,1)),ABS(MOD(A54/Calculator!$F$12,1)-0.5))),1)</f>
        <v>1</v>
      </c>
      <c r="E54" s="176" t="n">
        <f aca="false">IF(Calculator!$E$13="YES",IF(A54&lt;Calculator!$G$13,0,MIN(MIN(MOD(A54/Calculator!$F$13,1),1-MOD(A54/Calculator!$F$13,1)),ABS(MOD(A54/Calculator!$F$13,1)-0.5))),1)</f>
        <v>0</v>
      </c>
      <c r="F54" s="176" t="n">
        <f aca="false">IF(Calculator!$E$14="YES",IF(A54&lt;Calculator!$G$14,0,MIN(MIN(MOD(A54/Calculator!$F$14,1),1-MOD(A54/Calculator!$F$14,1)),ABS(MOD(A54/Calculator!$F$14,1)-0.5))),1)</f>
        <v>0.203421052631578</v>
      </c>
      <c r="G54" s="176" t="n">
        <f aca="false">IF(Calculator!$E$15="YES",IF(A54&lt;Calculator!$G$15,0,MIN(MIN(MOD(A54/Calculator!$F$15,1),1-MOD(A54/Calculator!$F$15,1)),ABS(MOD(A54/Calculator!$F$15,1)-0.5))),1)</f>
        <v>0.0152105263157893</v>
      </c>
      <c r="H54" s="176" t="n">
        <f aca="false">IF(Calculator!$E$16="YES",IF(A54&lt;Calculator!$G$16,0,MIN(MIN(MOD(A54/Calculator!$F$16,1),1-MOD(A54/Calculator!$F$16,1)),ABS(MOD(A54/Calculator!$F$16,1)-0.5))),1)</f>
        <v>0.241275789473683</v>
      </c>
      <c r="I54" s="176" t="n">
        <f aca="false">IF(Calculator!$E$17="YES",IF(A54&lt;Calculator!$G$17,0,MIN(MIN(MOD(A54/Calculator!$F$17,1),1-MOD(A54/Calculator!$F$17,1)),ABS(MOD(A54/Calculator!$F$17,1)-0.5))),1)</f>
        <v>0.0254210526315799</v>
      </c>
      <c r="J54" s="176" t="n">
        <f aca="false">IF(Calculator!$E$18="YES",IF(A54&lt;Calculator!$G$18,0,MIN(MIN(MOD(A54/Calculator!$F$18,1),1-MOD(A54/Calculator!$F$18,1)),ABS(MOD(A54/Calculator!$F$18,1)-0.5))),1)</f>
        <v>0.232673684210525</v>
      </c>
      <c r="K54" s="176" t="n">
        <f aca="false">IF(Calculator!$E$19="YES",IF(A54&lt;Calculator!$G$19,0,MIN(MIN(MOD(A54/Calculator!$F$19,1),1-MOD(A54/Calculator!$F$19,1)),ABS(MOD(A54/Calculator!$F$19,1)-0.5))),1)</f>
        <v>0.00431578947368427</v>
      </c>
      <c r="L54" s="176" t="n">
        <f aca="false">IF(Calculator!$E$20="YES",IF(A54&lt;Calculator!$G$20,0,MIN(MIN(MOD(A54/Calculator!$F$20,1),1-MOD(A54/Calculator!$F$20,1)),ABS(MOD(A54/Calculator!$F$20,1)-0.5))),1)</f>
        <v>1</v>
      </c>
      <c r="M54" s="176" t="n">
        <f aca="false">MIN(B54:L54)</f>
        <v>0</v>
      </c>
      <c r="N54" s="176" t="n">
        <f aca="false">SUMPRODUCT(($M$5:$M$555&gt;M54)*1)+SUMPRODUCT(($M$5:$M$555=M54)*(ROW($M$5:$M$555)&lt;ROW(M54)))+1</f>
        <v>551</v>
      </c>
      <c r="O54" s="176" t="str">
        <f aca="false">IF(M54&gt;=0.2,"★★★ EXCELLENT",IF(M54&gt;=0.12,"★★  GOOD",IF(M54&gt;=0.07,"★  FAIR",IF(M54&gt;=0.025,"⚠  MARGINAL","✗  AVOID"))))</f>
        <v>✗  AVOID</v>
      </c>
    </row>
    <row r="55" customFormat="false" ht="15" hidden="false" customHeight="true" outlineLevel="0" collapsed="false">
      <c r="A55" s="173" t="n">
        <v>10</v>
      </c>
      <c r="B55" s="174" t="n">
        <f aca="false">IF(Calculator!$E$10="YES",IF(A55&lt;Calculator!$G$10,0,MIN(MIN(MOD(A55/Calculator!$F$10,1),1-MOD(A55/Calculator!$F$10,1)),ABS(MOD(A55/Calculator!$F$10,1)-0.5))),1)</f>
        <v>1</v>
      </c>
      <c r="C55" s="174" t="n">
        <f aca="false">IF(Calculator!$E$11="YES",IF(A55&lt;Calculator!$G$11,0,MIN(MIN(MOD(A55/Calculator!$F$11,1),1-MOD(A55/Calculator!$F$11,1)),ABS(MOD(A55/Calculator!$F$11,1)-0.5))),1)</f>
        <v>1</v>
      </c>
      <c r="D55" s="174" t="n">
        <f aca="false">IF(Calculator!$E$12="YES",IF(A55&lt;Calculator!$G$12,0,MIN(MIN(MOD(A55/Calculator!$F$12,1),1-MOD(A55/Calculator!$F$12,1)),ABS(MOD(A55/Calculator!$F$12,1)-0.5))),1)</f>
        <v>1</v>
      </c>
      <c r="E55" s="174" t="n">
        <f aca="false">IF(Calculator!$E$13="YES",IF(A55&lt;Calculator!$G$13,0,MIN(MIN(MOD(A55/Calculator!$F$13,1),1-MOD(A55/Calculator!$F$13,1)),ABS(MOD(A55/Calculator!$F$13,1)-0.5))),1)</f>
        <v>0.00175438596491295</v>
      </c>
      <c r="F55" s="174" t="n">
        <f aca="false">IF(Calculator!$E$14="YES",IF(A55&lt;Calculator!$G$14,0,MIN(MIN(MOD(A55/Calculator!$F$14,1),1-MOD(A55/Calculator!$F$14,1)),ABS(MOD(A55/Calculator!$F$14,1)-0.5))),1)</f>
        <v>0.210526315789472</v>
      </c>
      <c r="G55" s="174" t="n">
        <f aca="false">IF(Calculator!$E$15="YES",IF(A55&lt;Calculator!$G$15,0,MIN(MIN(MOD(A55/Calculator!$F$15,1),1-MOD(A55/Calculator!$F$15,1)),ABS(MOD(A55/Calculator!$F$15,1)-0.5))),1)</f>
        <v>0.00526315789473675</v>
      </c>
      <c r="H55" s="174" t="n">
        <f aca="false">IF(Calculator!$E$16="YES",IF(A55&lt;Calculator!$G$16,0,MIN(MIN(MOD(A55/Calculator!$F$16,1),1-MOD(A55/Calculator!$F$16,1)),ABS(MOD(A55/Calculator!$F$16,1)-0.5))),1)</f>
        <v>0.228561403508771</v>
      </c>
      <c r="I55" s="174" t="n">
        <f aca="false">IF(Calculator!$E$17="YES",IF(A55&lt;Calculator!$G$17,0,MIN(MIN(MOD(A55/Calculator!$F$17,1),1-MOD(A55/Calculator!$F$17,1)),ABS(MOD(A55/Calculator!$F$17,1)-0.5))),1)</f>
        <v>0.0105263157894748</v>
      </c>
      <c r="J55" s="174" t="n">
        <f aca="false">IF(Calculator!$E$18="YES",IF(A55&lt;Calculator!$G$18,0,MIN(MIN(MOD(A55/Calculator!$F$18,1),1-MOD(A55/Calculator!$F$18,1)),ABS(MOD(A55/Calculator!$F$18,1)-0.5))),1)</f>
        <v>0.24982456140351</v>
      </c>
      <c r="K55" s="174" t="n">
        <f aca="false">IF(Calculator!$E$19="YES",IF(A55&lt;Calculator!$G$19,0,MIN(MIN(MOD(A55/Calculator!$F$19,1),1-MOD(A55/Calculator!$F$19,1)),ABS(MOD(A55/Calculator!$F$19,1)-0.5))),1)</f>
        <v>0.024561403508772</v>
      </c>
      <c r="L55" s="174" t="n">
        <f aca="false">IF(Calculator!$E$20="YES",IF(A55&lt;Calculator!$G$20,0,MIN(MIN(MOD(A55/Calculator!$F$20,1),1-MOD(A55/Calculator!$F$20,1)),ABS(MOD(A55/Calculator!$F$20,1)-0.5))),1)</f>
        <v>1</v>
      </c>
      <c r="M55" s="174" t="n">
        <f aca="false">MIN(B55:L55)</f>
        <v>0.00175438596491295</v>
      </c>
      <c r="N55" s="174" t="n">
        <f aca="false">SUMPRODUCT(($M$5:$M$555&gt;M55)*1)+SUMPRODUCT(($M$5:$M$555=M55)*(ROW($M$5:$M$555)&lt;ROW(M55)))+1</f>
        <v>474</v>
      </c>
      <c r="O55" s="174" t="str">
        <f aca="false">IF(M55&gt;=0.2,"★★★ EXCELLENT",IF(M55&gt;=0.12,"★★  GOOD",IF(M55&gt;=0.07,"★  FAIR",IF(M55&gt;=0.025,"⚠  MARGINAL","✗  AVOID"))))</f>
        <v>✗  AVOID</v>
      </c>
    </row>
    <row r="56" customFormat="false" ht="15" hidden="false" customHeight="true" outlineLevel="0" collapsed="false">
      <c r="A56" s="175" t="n">
        <v>10.1</v>
      </c>
      <c r="B56" s="176" t="n">
        <f aca="false">IF(Calculator!$E$10="YES",IF(A56&lt;Calculator!$G$10,0,MIN(MIN(MOD(A56/Calculator!$F$10,1),1-MOD(A56/Calculator!$F$10,1)),ABS(MOD(A56/Calculator!$F$10,1)-0.5))),1)</f>
        <v>1</v>
      </c>
      <c r="C56" s="176" t="n">
        <f aca="false">IF(Calculator!$E$11="YES",IF(A56&lt;Calculator!$G$11,0,MIN(MIN(MOD(A56/Calculator!$F$11,1),1-MOD(A56/Calculator!$F$11,1)),ABS(MOD(A56/Calculator!$F$11,1)-0.5))),1)</f>
        <v>1</v>
      </c>
      <c r="D56" s="176" t="n">
        <f aca="false">IF(Calculator!$E$12="YES",IF(A56&lt;Calculator!$G$12,0,MIN(MIN(MOD(A56/Calculator!$F$12,1),1-MOD(A56/Calculator!$F$12,1)),ABS(MOD(A56/Calculator!$F$12,1)-0.5))),1)</f>
        <v>1</v>
      </c>
      <c r="E56" s="176" t="n">
        <f aca="false">IF(Calculator!$E$13="YES",IF(A56&lt;Calculator!$G$13,0,MIN(MIN(MOD(A56/Calculator!$F$13,1),1-MOD(A56/Calculator!$F$13,1)),ABS(MOD(A56/Calculator!$F$13,1)-0.5))),1)</f>
        <v>0.0067719298245621</v>
      </c>
      <c r="F56" s="176" t="n">
        <f aca="false">IF(Calculator!$E$14="YES",IF(A56&lt;Calculator!$G$14,0,MIN(MIN(MOD(A56/Calculator!$F$14,1),1-MOD(A56/Calculator!$F$14,1)),ABS(MOD(A56/Calculator!$F$14,1)-0.5))),1)</f>
        <v>0.217631578947367</v>
      </c>
      <c r="G56" s="176" t="n">
        <f aca="false">IF(Calculator!$E$15="YES",IF(A56&lt;Calculator!$G$15,0,MIN(MIN(MOD(A56/Calculator!$F$15,1),1-MOD(A56/Calculator!$F$15,1)),ABS(MOD(A56/Calculator!$F$15,1)-0.5))),1)</f>
        <v>0.00468421052631585</v>
      </c>
      <c r="H56" s="176" t="n">
        <f aca="false">IF(Calculator!$E$16="YES",IF(A56&lt;Calculator!$G$16,0,MIN(MIN(MOD(A56/Calculator!$F$16,1),1-MOD(A56/Calculator!$F$16,1)),ABS(MOD(A56/Calculator!$F$16,1)-0.5))),1)</f>
        <v>0.215847017543859</v>
      </c>
      <c r="I56" s="176" t="n">
        <f aca="false">IF(Calculator!$E$17="YES",IF(A56&lt;Calculator!$G$17,0,MIN(MIN(MOD(A56/Calculator!$F$17,1),1-MOD(A56/Calculator!$F$17,1)),ABS(MOD(A56/Calculator!$F$17,1)-0.5))),1)</f>
        <v>0.00436842105263047</v>
      </c>
      <c r="J56" s="176" t="n">
        <f aca="false">IF(Calculator!$E$18="YES",IF(A56&lt;Calculator!$G$18,0,MIN(MIN(MOD(A56/Calculator!$F$18,1),1-MOD(A56/Calculator!$F$18,1)),ABS(MOD(A56/Calculator!$F$18,1)-0.5))),1)</f>
        <v>0.232322807017545</v>
      </c>
      <c r="K56" s="176" t="n">
        <f aca="false">IF(Calculator!$E$19="YES",IF(A56&lt;Calculator!$G$19,0,MIN(MIN(MOD(A56/Calculator!$F$19,1),1-MOD(A56/Calculator!$F$19,1)),ABS(MOD(A56/Calculator!$F$19,1)-0.5))),1)</f>
        <v>0.0448070175438597</v>
      </c>
      <c r="L56" s="176" t="n">
        <f aca="false">IF(Calculator!$E$20="YES",IF(A56&lt;Calculator!$G$20,0,MIN(MIN(MOD(A56/Calculator!$F$20,1),1-MOD(A56/Calculator!$F$20,1)),ABS(MOD(A56/Calculator!$F$20,1)-0.5))),1)</f>
        <v>1</v>
      </c>
      <c r="M56" s="176" t="n">
        <f aca="false">MIN(B56:L56)</f>
        <v>0.00436842105263047</v>
      </c>
      <c r="N56" s="176" t="n">
        <f aca="false">SUMPRODUCT(($M$5:$M$555&gt;M56)*1)+SUMPRODUCT(($M$5:$M$555=M56)*(ROW($M$5:$M$555)&lt;ROW(M56)))+1</f>
        <v>443</v>
      </c>
      <c r="O56" s="176" t="str">
        <f aca="false">IF(M56&gt;=0.2,"★★★ EXCELLENT",IF(M56&gt;=0.12,"★★  GOOD",IF(M56&gt;=0.07,"★  FAIR",IF(M56&gt;=0.025,"⚠  MARGINAL","✗  AVOID"))))</f>
        <v>✗  AVOID</v>
      </c>
    </row>
    <row r="57" customFormat="false" ht="15" hidden="false" customHeight="true" outlineLevel="0" collapsed="false">
      <c r="A57" s="173" t="n">
        <v>10.2</v>
      </c>
      <c r="B57" s="174" t="n">
        <f aca="false">IF(Calculator!$E$10="YES",IF(A57&lt;Calculator!$G$10,0,MIN(MIN(MOD(A57/Calculator!$F$10,1),1-MOD(A57/Calculator!$F$10,1)),ABS(MOD(A57/Calculator!$F$10,1)-0.5))),1)</f>
        <v>1</v>
      </c>
      <c r="C57" s="174" t="n">
        <f aca="false">IF(Calculator!$E$11="YES",IF(A57&lt;Calculator!$G$11,0,MIN(MIN(MOD(A57/Calculator!$F$11,1),1-MOD(A57/Calculator!$F$11,1)),ABS(MOD(A57/Calculator!$F$11,1)-0.5))),1)</f>
        <v>1</v>
      </c>
      <c r="D57" s="174" t="n">
        <f aca="false">IF(Calculator!$E$12="YES",IF(A57&lt;Calculator!$G$12,0,MIN(MIN(MOD(A57/Calculator!$F$12,1),1-MOD(A57/Calculator!$F$12,1)),ABS(MOD(A57/Calculator!$F$12,1)-0.5))),1)</f>
        <v>1</v>
      </c>
      <c r="E57" s="174" t="n">
        <f aca="false">IF(Calculator!$E$13="YES",IF(A57&lt;Calculator!$G$13,0,MIN(MIN(MOD(A57/Calculator!$F$13,1),1-MOD(A57/Calculator!$F$13,1)),ABS(MOD(A57/Calculator!$F$13,1)-0.5))),1)</f>
        <v>0.0117894736842112</v>
      </c>
      <c r="F57" s="174" t="n">
        <f aca="false">IF(Calculator!$E$14="YES",IF(A57&lt;Calculator!$G$14,0,MIN(MIN(MOD(A57/Calculator!$F$14,1),1-MOD(A57/Calculator!$F$14,1)),ABS(MOD(A57/Calculator!$F$14,1)-0.5))),1)</f>
        <v>0.224736842105262</v>
      </c>
      <c r="G57" s="174" t="n">
        <f aca="false">IF(Calculator!$E$15="YES",IF(A57&lt;Calculator!$G$15,0,MIN(MIN(MOD(A57/Calculator!$F$15,1),1-MOD(A57/Calculator!$F$15,1)),ABS(MOD(A57/Calculator!$F$15,1)-0.5))),1)</f>
        <v>0.0146315789473683</v>
      </c>
      <c r="H57" s="174" t="n">
        <f aca="false">IF(Calculator!$E$16="YES",IF(A57&lt;Calculator!$G$16,0,MIN(MIN(MOD(A57/Calculator!$F$16,1),1-MOD(A57/Calculator!$F$16,1)),ABS(MOD(A57/Calculator!$F$16,1)-0.5))),1)</f>
        <v>0.203132631578947</v>
      </c>
      <c r="I57" s="174" t="n">
        <f aca="false">IF(Calculator!$E$17="YES",IF(A57&lt;Calculator!$G$17,0,MIN(MIN(MOD(A57/Calculator!$F$17,1),1-MOD(A57/Calculator!$F$17,1)),ABS(MOD(A57/Calculator!$F$17,1)-0.5))),1)</f>
        <v>0.0192631578947355</v>
      </c>
      <c r="J57" s="174" t="n">
        <f aca="false">IF(Calculator!$E$18="YES",IF(A57&lt;Calculator!$G$18,0,MIN(MIN(MOD(A57/Calculator!$F$18,1),1-MOD(A57/Calculator!$F$18,1)),ABS(MOD(A57/Calculator!$F$18,1)-0.5))),1)</f>
        <v>0.21482105263158</v>
      </c>
      <c r="K57" s="174" t="n">
        <f aca="false">IF(Calculator!$E$19="YES",IF(A57&lt;Calculator!$G$19,0,MIN(MIN(MOD(A57/Calculator!$F$19,1),1-MOD(A57/Calculator!$F$19,1)),ABS(MOD(A57/Calculator!$F$19,1)-0.5))),1)</f>
        <v>0.065052631578947</v>
      </c>
      <c r="L57" s="174" t="n">
        <f aca="false">IF(Calculator!$E$20="YES",IF(A57&lt;Calculator!$G$20,0,MIN(MIN(MOD(A57/Calculator!$F$20,1),1-MOD(A57/Calculator!$F$20,1)),ABS(MOD(A57/Calculator!$F$20,1)-0.5))),1)</f>
        <v>1</v>
      </c>
      <c r="M57" s="174" t="n">
        <f aca="false">MIN(B57:L57)</f>
        <v>0.0117894736842112</v>
      </c>
      <c r="N57" s="174" t="n">
        <f aca="false">SUMPRODUCT(($M$5:$M$555&gt;M57)*1)+SUMPRODUCT(($M$5:$M$555=M57)*(ROW($M$5:$M$555)&lt;ROW(M57)))+1</f>
        <v>360</v>
      </c>
      <c r="O57" s="174" t="str">
        <f aca="false">IF(M57&gt;=0.2,"★★★ EXCELLENT",IF(M57&gt;=0.12,"★★  GOOD",IF(M57&gt;=0.07,"★  FAIR",IF(M57&gt;=0.025,"⚠  MARGINAL","✗  AVOID"))))</f>
        <v>✗  AVOID</v>
      </c>
    </row>
    <row r="58" customFormat="false" ht="15" hidden="false" customHeight="true" outlineLevel="0" collapsed="false">
      <c r="A58" s="175" t="n">
        <v>10.3</v>
      </c>
      <c r="B58" s="176" t="n">
        <f aca="false">IF(Calculator!$E$10="YES",IF(A58&lt;Calculator!$G$10,0,MIN(MIN(MOD(A58/Calculator!$F$10,1),1-MOD(A58/Calculator!$F$10,1)),ABS(MOD(A58/Calculator!$F$10,1)-0.5))),1)</f>
        <v>1</v>
      </c>
      <c r="C58" s="176" t="n">
        <f aca="false">IF(Calculator!$E$11="YES",IF(A58&lt;Calculator!$G$11,0,MIN(MIN(MOD(A58/Calculator!$F$11,1),1-MOD(A58/Calculator!$F$11,1)),ABS(MOD(A58/Calculator!$F$11,1)-0.5))),1)</f>
        <v>1</v>
      </c>
      <c r="D58" s="176" t="n">
        <f aca="false">IF(Calculator!$E$12="YES",IF(A58&lt;Calculator!$G$12,0,MIN(MIN(MOD(A58/Calculator!$F$12,1),1-MOD(A58/Calculator!$F$12,1)),ABS(MOD(A58/Calculator!$F$12,1)-0.5))),1)</f>
        <v>1</v>
      </c>
      <c r="E58" s="176" t="n">
        <f aca="false">IF(Calculator!$E$13="YES",IF(A58&lt;Calculator!$G$13,0,MIN(MIN(MOD(A58/Calculator!$F$13,1),1-MOD(A58/Calculator!$F$13,1)),ABS(MOD(A58/Calculator!$F$13,1)-0.5))),1)</f>
        <v>0.0168070175438604</v>
      </c>
      <c r="F58" s="176" t="n">
        <f aca="false">IF(Calculator!$E$14="YES",IF(A58&lt;Calculator!$G$14,0,MIN(MIN(MOD(A58/Calculator!$F$14,1),1-MOD(A58/Calculator!$F$14,1)),ABS(MOD(A58/Calculator!$F$14,1)-0.5))),1)</f>
        <v>0.231842105263157</v>
      </c>
      <c r="G58" s="176" t="n">
        <f aca="false">IF(Calculator!$E$15="YES",IF(A58&lt;Calculator!$G$15,0,MIN(MIN(MOD(A58/Calculator!$F$15,1),1-MOD(A58/Calculator!$F$15,1)),ABS(MOD(A58/Calculator!$F$15,1)-0.5))),1)</f>
        <v>0.0245789473684213</v>
      </c>
      <c r="H58" s="176" t="n">
        <f aca="false">IF(Calculator!$E$16="YES",IF(A58&lt;Calculator!$G$16,0,MIN(MIN(MOD(A58/Calculator!$F$16,1),1-MOD(A58/Calculator!$F$16,1)),ABS(MOD(A58/Calculator!$F$16,1)-0.5))),1)</f>
        <v>0.190418245614034</v>
      </c>
      <c r="I58" s="176" t="n">
        <f aca="false">IF(Calculator!$E$17="YES",IF(A58&lt;Calculator!$G$17,0,MIN(MIN(MOD(A58/Calculator!$F$17,1),1-MOD(A58/Calculator!$F$17,1)),ABS(MOD(A58/Calculator!$F$17,1)-0.5))),1)</f>
        <v>0.0341578947368411</v>
      </c>
      <c r="J58" s="176" t="n">
        <f aca="false">IF(Calculator!$E$18="YES",IF(A58&lt;Calculator!$G$18,0,MIN(MIN(MOD(A58/Calculator!$F$18,1),1-MOD(A58/Calculator!$F$18,1)),ABS(MOD(A58/Calculator!$F$18,1)-0.5))),1)</f>
        <v>0.197319298245615</v>
      </c>
      <c r="K58" s="176" t="n">
        <f aca="false">IF(Calculator!$E$19="YES",IF(A58&lt;Calculator!$G$19,0,MIN(MIN(MOD(A58/Calculator!$F$19,1),1-MOD(A58/Calculator!$F$19,1)),ABS(MOD(A58/Calculator!$F$19,1)-0.5))),1)</f>
        <v>0.0852982456140352</v>
      </c>
      <c r="L58" s="176" t="n">
        <f aca="false">IF(Calculator!$E$20="YES",IF(A58&lt;Calculator!$G$20,0,MIN(MIN(MOD(A58/Calculator!$F$20,1),1-MOD(A58/Calculator!$F$20,1)),ABS(MOD(A58/Calculator!$F$20,1)-0.5))),1)</f>
        <v>1</v>
      </c>
      <c r="M58" s="176" t="n">
        <f aca="false">MIN(B58:L58)</f>
        <v>0.0168070175438604</v>
      </c>
      <c r="N58" s="176" t="n">
        <f aca="false">SUMPRODUCT(($M$5:$M$555&gt;M58)*1)+SUMPRODUCT(($M$5:$M$555=M58)*(ROW($M$5:$M$555)&lt;ROW(M58)))+1</f>
        <v>314</v>
      </c>
      <c r="O58" s="176" t="str">
        <f aca="false">IF(M58&gt;=0.2,"★★★ EXCELLENT",IF(M58&gt;=0.12,"★★  GOOD",IF(M58&gt;=0.07,"★  FAIR",IF(M58&gt;=0.025,"⚠  MARGINAL","✗  AVOID"))))</f>
        <v>✗  AVOID</v>
      </c>
    </row>
    <row r="59" customFormat="false" ht="15" hidden="false" customHeight="true" outlineLevel="0" collapsed="false">
      <c r="A59" s="173" t="n">
        <v>10.4</v>
      </c>
      <c r="B59" s="174" t="n">
        <f aca="false">IF(Calculator!$E$10="YES",IF(A59&lt;Calculator!$G$10,0,MIN(MIN(MOD(A59/Calculator!$F$10,1),1-MOD(A59/Calculator!$F$10,1)),ABS(MOD(A59/Calculator!$F$10,1)-0.5))),1)</f>
        <v>1</v>
      </c>
      <c r="C59" s="174" t="n">
        <f aca="false">IF(Calculator!$E$11="YES",IF(A59&lt;Calculator!$G$11,0,MIN(MIN(MOD(A59/Calculator!$F$11,1),1-MOD(A59/Calculator!$F$11,1)),ABS(MOD(A59/Calculator!$F$11,1)-0.5))),1)</f>
        <v>1</v>
      </c>
      <c r="D59" s="174" t="n">
        <f aca="false">IF(Calculator!$E$12="YES",IF(A59&lt;Calculator!$G$12,0,MIN(MIN(MOD(A59/Calculator!$F$12,1),1-MOD(A59/Calculator!$F$12,1)),ABS(MOD(A59/Calculator!$F$12,1)-0.5))),1)</f>
        <v>1</v>
      </c>
      <c r="E59" s="174" t="n">
        <f aca="false">IF(Calculator!$E$13="YES",IF(A59&lt;Calculator!$G$13,0,MIN(MIN(MOD(A59/Calculator!$F$13,1),1-MOD(A59/Calculator!$F$13,1)),ABS(MOD(A59/Calculator!$F$13,1)-0.5))),1)</f>
        <v>0.0218245614035095</v>
      </c>
      <c r="F59" s="174" t="n">
        <f aca="false">IF(Calculator!$E$14="YES",IF(A59&lt;Calculator!$G$14,0,MIN(MIN(MOD(A59/Calculator!$F$14,1),1-MOD(A59/Calculator!$F$14,1)),ABS(MOD(A59/Calculator!$F$14,1)-0.5))),1)</f>
        <v>0.238947368421051</v>
      </c>
      <c r="G59" s="174" t="n">
        <f aca="false">IF(Calculator!$E$15="YES",IF(A59&lt;Calculator!$G$15,0,MIN(MIN(MOD(A59/Calculator!$F$15,1),1-MOD(A59/Calculator!$F$15,1)),ABS(MOD(A59/Calculator!$F$15,1)-0.5))),1)</f>
        <v>0.0345263157894737</v>
      </c>
      <c r="H59" s="174" t="n">
        <f aca="false">IF(Calculator!$E$16="YES",IF(A59&lt;Calculator!$G$16,0,MIN(MIN(MOD(A59/Calculator!$F$16,1),1-MOD(A59/Calculator!$F$16,1)),ABS(MOD(A59/Calculator!$F$16,1)-0.5))),1)</f>
        <v>0.177703859649122</v>
      </c>
      <c r="I59" s="174" t="n">
        <f aca="false">IF(Calculator!$E$17="YES",IF(A59&lt;Calculator!$G$17,0,MIN(MIN(MOD(A59/Calculator!$F$17,1),1-MOD(A59/Calculator!$F$17,1)),ABS(MOD(A59/Calculator!$F$17,1)-0.5))),1)</f>
        <v>0.0490526315789464</v>
      </c>
      <c r="J59" s="174" t="n">
        <f aca="false">IF(Calculator!$E$18="YES",IF(A59&lt;Calculator!$G$18,0,MIN(MIN(MOD(A59/Calculator!$F$18,1),1-MOD(A59/Calculator!$F$18,1)),ABS(MOD(A59/Calculator!$F$18,1)-0.5))),1)</f>
        <v>0.17981754385965</v>
      </c>
      <c r="K59" s="174" t="n">
        <f aca="false">IF(Calculator!$E$19="YES",IF(A59&lt;Calculator!$G$19,0,MIN(MIN(MOD(A59/Calculator!$F$19,1),1-MOD(A59/Calculator!$F$19,1)),ABS(MOD(A59/Calculator!$F$19,1)-0.5))),1)</f>
        <v>0.105543859649123</v>
      </c>
      <c r="L59" s="174" t="n">
        <f aca="false">IF(Calculator!$E$20="YES",IF(A59&lt;Calculator!$G$20,0,MIN(MIN(MOD(A59/Calculator!$F$20,1),1-MOD(A59/Calculator!$F$20,1)),ABS(MOD(A59/Calculator!$F$20,1)-0.5))),1)</f>
        <v>1</v>
      </c>
      <c r="M59" s="174" t="n">
        <f aca="false">MIN(B59:L59)</f>
        <v>0.0218245614035095</v>
      </c>
      <c r="N59" s="174" t="n">
        <f aca="false">SUMPRODUCT(($M$5:$M$555&gt;M59)*1)+SUMPRODUCT(($M$5:$M$555=M59)*(ROW($M$5:$M$555)&lt;ROW(M59)))+1</f>
        <v>274</v>
      </c>
      <c r="O59" s="174" t="str">
        <f aca="false">IF(M59&gt;=0.2,"★★★ EXCELLENT",IF(M59&gt;=0.12,"★★  GOOD",IF(M59&gt;=0.07,"★  FAIR",IF(M59&gt;=0.025,"⚠  MARGINAL","✗  AVOID"))))</f>
        <v>✗  AVOID</v>
      </c>
    </row>
    <row r="60" customFormat="false" ht="15" hidden="false" customHeight="true" outlineLevel="0" collapsed="false">
      <c r="A60" s="175" t="n">
        <v>10.5</v>
      </c>
      <c r="B60" s="176" t="n">
        <f aca="false">IF(Calculator!$E$10="YES",IF(A60&lt;Calculator!$G$10,0,MIN(MIN(MOD(A60/Calculator!$F$10,1),1-MOD(A60/Calculator!$F$10,1)),ABS(MOD(A60/Calculator!$F$10,1)-0.5))),1)</f>
        <v>1</v>
      </c>
      <c r="C60" s="176" t="n">
        <f aca="false">IF(Calculator!$E$11="YES",IF(A60&lt;Calculator!$G$11,0,MIN(MIN(MOD(A60/Calculator!$F$11,1),1-MOD(A60/Calculator!$F$11,1)),ABS(MOD(A60/Calculator!$F$11,1)-0.5))),1)</f>
        <v>1</v>
      </c>
      <c r="D60" s="176" t="n">
        <f aca="false">IF(Calculator!$E$12="YES",IF(A60&lt;Calculator!$G$12,0,MIN(MIN(MOD(A60/Calculator!$F$12,1),1-MOD(A60/Calculator!$F$12,1)),ABS(MOD(A60/Calculator!$F$12,1)-0.5))),1)</f>
        <v>1</v>
      </c>
      <c r="E60" s="176" t="n">
        <f aca="false">IF(Calculator!$E$13="YES",IF(A60&lt;Calculator!$G$13,0,MIN(MIN(MOD(A60/Calculator!$F$13,1),1-MOD(A60/Calculator!$F$13,1)),ABS(MOD(A60/Calculator!$F$13,1)-0.5))),1)</f>
        <v>0.0268421052631587</v>
      </c>
      <c r="F60" s="176" t="n">
        <f aca="false">IF(Calculator!$E$14="YES",IF(A60&lt;Calculator!$G$14,0,MIN(MIN(MOD(A60/Calculator!$F$14,1),1-MOD(A60/Calculator!$F$14,1)),ABS(MOD(A60/Calculator!$F$14,1)-0.5))),1)</f>
        <v>0.246052631578946</v>
      </c>
      <c r="G60" s="176" t="n">
        <f aca="false">IF(Calculator!$E$15="YES",IF(A60&lt;Calculator!$G$15,0,MIN(MIN(MOD(A60/Calculator!$F$15,1),1-MOD(A60/Calculator!$F$15,1)),ABS(MOD(A60/Calculator!$F$15,1)-0.5))),1)</f>
        <v>0.0444736842105264</v>
      </c>
      <c r="H60" s="176" t="n">
        <f aca="false">IF(Calculator!$E$16="YES",IF(A60&lt;Calculator!$G$16,0,MIN(MIN(MOD(A60/Calculator!$F$16,1),1-MOD(A60/Calculator!$F$16,1)),ABS(MOD(A60/Calculator!$F$16,1)-0.5))),1)</f>
        <v>0.16498947368421</v>
      </c>
      <c r="I60" s="176" t="n">
        <f aca="false">IF(Calculator!$E$17="YES",IF(A60&lt;Calculator!$G$17,0,MIN(MIN(MOD(A60/Calculator!$F$17,1),1-MOD(A60/Calculator!$F$17,1)),ABS(MOD(A60/Calculator!$F$17,1)-0.5))),1)</f>
        <v>0.0639473684210514</v>
      </c>
      <c r="J60" s="176" t="n">
        <f aca="false">IF(Calculator!$E$18="YES",IF(A60&lt;Calculator!$G$18,0,MIN(MIN(MOD(A60/Calculator!$F$18,1),1-MOD(A60/Calculator!$F$18,1)),ABS(MOD(A60/Calculator!$F$18,1)-0.5))),1)</f>
        <v>0.162315789473685</v>
      </c>
      <c r="K60" s="176" t="n">
        <f aca="false">IF(Calculator!$E$19="YES",IF(A60&lt;Calculator!$G$19,0,MIN(MIN(MOD(A60/Calculator!$F$19,1),1-MOD(A60/Calculator!$F$19,1)),ABS(MOD(A60/Calculator!$F$19,1)-0.5))),1)</f>
        <v>0.125789473684211</v>
      </c>
      <c r="L60" s="176" t="n">
        <f aca="false">IF(Calculator!$E$20="YES",IF(A60&lt;Calculator!$G$20,0,MIN(MIN(MOD(A60/Calculator!$F$20,1),1-MOD(A60/Calculator!$F$20,1)),ABS(MOD(A60/Calculator!$F$20,1)-0.5))),1)</f>
        <v>1</v>
      </c>
      <c r="M60" s="176" t="n">
        <f aca="false">MIN(B60:L60)</f>
        <v>0.0268421052631587</v>
      </c>
      <c r="N60" s="176" t="n">
        <f aca="false">SUMPRODUCT(($M$5:$M$555&gt;M60)*1)+SUMPRODUCT(($M$5:$M$555=M60)*(ROW($M$5:$M$555)&lt;ROW(M60)))+1</f>
        <v>235</v>
      </c>
      <c r="O60" s="176" t="str">
        <f aca="false">IF(M60&gt;=0.2,"★★★ EXCELLENT",IF(M60&gt;=0.12,"★★  GOOD",IF(M60&gt;=0.07,"★  FAIR",IF(M60&gt;=0.025,"⚠  MARGINAL","✗  AVOID"))))</f>
        <v>⚠  MARGINAL</v>
      </c>
    </row>
    <row r="61" customFormat="false" ht="15" hidden="false" customHeight="true" outlineLevel="0" collapsed="false">
      <c r="A61" s="173" t="n">
        <v>10.6</v>
      </c>
      <c r="B61" s="174" t="n">
        <f aca="false">IF(Calculator!$E$10="YES",IF(A61&lt;Calculator!$G$10,0,MIN(MIN(MOD(A61/Calculator!$F$10,1),1-MOD(A61/Calculator!$F$10,1)),ABS(MOD(A61/Calculator!$F$10,1)-0.5))),1)</f>
        <v>1</v>
      </c>
      <c r="C61" s="174" t="n">
        <f aca="false">IF(Calculator!$E$11="YES",IF(A61&lt;Calculator!$G$11,0,MIN(MIN(MOD(A61/Calculator!$F$11,1),1-MOD(A61/Calculator!$F$11,1)),ABS(MOD(A61/Calculator!$F$11,1)-0.5))),1)</f>
        <v>1</v>
      </c>
      <c r="D61" s="174" t="n">
        <f aca="false">IF(Calculator!$E$12="YES",IF(A61&lt;Calculator!$G$12,0,MIN(MIN(MOD(A61/Calculator!$F$12,1),1-MOD(A61/Calculator!$F$12,1)),ABS(MOD(A61/Calculator!$F$12,1)-0.5))),1)</f>
        <v>1</v>
      </c>
      <c r="E61" s="174" t="n">
        <f aca="false">IF(Calculator!$E$13="YES",IF(A61&lt;Calculator!$G$13,0,MIN(MIN(MOD(A61/Calculator!$F$13,1),1-MOD(A61/Calculator!$F$13,1)),ABS(MOD(A61/Calculator!$F$13,1)-0.5))),1)</f>
        <v>0.0318596491228078</v>
      </c>
      <c r="F61" s="174" t="n">
        <f aca="false">IF(Calculator!$E$14="YES",IF(A61&lt;Calculator!$G$14,0,MIN(MIN(MOD(A61/Calculator!$F$14,1),1-MOD(A61/Calculator!$F$14,1)),ABS(MOD(A61/Calculator!$F$14,1)-0.5))),1)</f>
        <v>0.246842105263159</v>
      </c>
      <c r="G61" s="174" t="n">
        <f aca="false">IF(Calculator!$E$15="YES",IF(A61&lt;Calculator!$G$15,0,MIN(MIN(MOD(A61/Calculator!$F$15,1),1-MOD(A61/Calculator!$F$15,1)),ABS(MOD(A61/Calculator!$F$15,1)-0.5))),1)</f>
        <v>0.0544210526315789</v>
      </c>
      <c r="H61" s="174" t="n">
        <f aca="false">IF(Calculator!$E$16="YES",IF(A61&lt;Calculator!$G$16,0,MIN(MIN(MOD(A61/Calculator!$F$16,1),1-MOD(A61/Calculator!$F$16,1)),ABS(MOD(A61/Calculator!$F$16,1)-0.5))),1)</f>
        <v>0.152275087719297</v>
      </c>
      <c r="I61" s="174" t="n">
        <f aca="false">IF(Calculator!$E$17="YES",IF(A61&lt;Calculator!$G$17,0,MIN(MIN(MOD(A61/Calculator!$F$17,1),1-MOD(A61/Calculator!$F$17,1)),ABS(MOD(A61/Calculator!$F$17,1)-0.5))),1)</f>
        <v>0.0788421052631567</v>
      </c>
      <c r="J61" s="174" t="n">
        <f aca="false">IF(Calculator!$E$18="YES",IF(A61&lt;Calculator!$G$18,0,MIN(MIN(MOD(A61/Calculator!$F$18,1),1-MOD(A61/Calculator!$F$18,1)),ABS(MOD(A61/Calculator!$F$18,1)-0.5))),1)</f>
        <v>0.14481403508772</v>
      </c>
      <c r="K61" s="174" t="n">
        <f aca="false">IF(Calculator!$E$19="YES",IF(A61&lt;Calculator!$G$19,0,MIN(MIN(MOD(A61/Calculator!$F$19,1),1-MOD(A61/Calculator!$F$19,1)),ABS(MOD(A61/Calculator!$F$19,1)-0.5))),1)</f>
        <v>0.146035087719298</v>
      </c>
      <c r="L61" s="174" t="n">
        <f aca="false">IF(Calculator!$E$20="YES",IF(A61&lt;Calculator!$G$20,0,MIN(MIN(MOD(A61/Calculator!$F$20,1),1-MOD(A61/Calculator!$F$20,1)),ABS(MOD(A61/Calculator!$F$20,1)-0.5))),1)</f>
        <v>1</v>
      </c>
      <c r="M61" s="174" t="n">
        <f aca="false">MIN(B61:L61)</f>
        <v>0.0318596491228078</v>
      </c>
      <c r="N61" s="174" t="n">
        <f aca="false">SUMPRODUCT(($M$5:$M$555&gt;M61)*1)+SUMPRODUCT(($M$5:$M$555=M61)*(ROW($M$5:$M$555)&lt;ROW(M61)))+1</f>
        <v>202</v>
      </c>
      <c r="O61" s="174" t="str">
        <f aca="false">IF(M61&gt;=0.2,"★★★ EXCELLENT",IF(M61&gt;=0.12,"★★  GOOD",IF(M61&gt;=0.07,"★  FAIR",IF(M61&gt;=0.025,"⚠  MARGINAL","✗  AVOID"))))</f>
        <v>⚠  MARGINAL</v>
      </c>
    </row>
    <row r="62" customFormat="false" ht="15" hidden="false" customHeight="true" outlineLevel="0" collapsed="false">
      <c r="A62" s="175" t="n">
        <v>10.7</v>
      </c>
      <c r="B62" s="176" t="n">
        <f aca="false">IF(Calculator!$E$10="YES",IF(A62&lt;Calculator!$G$10,0,MIN(MIN(MOD(A62/Calculator!$F$10,1),1-MOD(A62/Calculator!$F$10,1)),ABS(MOD(A62/Calculator!$F$10,1)-0.5))),1)</f>
        <v>1</v>
      </c>
      <c r="C62" s="176" t="n">
        <f aca="false">IF(Calculator!$E$11="YES",IF(A62&lt;Calculator!$G$11,0,MIN(MIN(MOD(A62/Calculator!$F$11,1),1-MOD(A62/Calculator!$F$11,1)),ABS(MOD(A62/Calculator!$F$11,1)-0.5))),1)</f>
        <v>1</v>
      </c>
      <c r="D62" s="176" t="n">
        <f aca="false">IF(Calculator!$E$12="YES",IF(A62&lt;Calculator!$G$12,0,MIN(MIN(MOD(A62/Calculator!$F$12,1),1-MOD(A62/Calculator!$F$12,1)),ABS(MOD(A62/Calculator!$F$12,1)-0.5))),1)</f>
        <v>1</v>
      </c>
      <c r="E62" s="176" t="n">
        <f aca="false">IF(Calculator!$E$13="YES",IF(A62&lt;Calculator!$G$13,0,MIN(MIN(MOD(A62/Calculator!$F$13,1),1-MOD(A62/Calculator!$F$13,1)),ABS(MOD(A62/Calculator!$F$13,1)-0.5))),1)</f>
        <v>0.0368771929824568</v>
      </c>
      <c r="F62" s="176" t="n">
        <f aca="false">IF(Calculator!$E$14="YES",IF(A62&lt;Calculator!$G$14,0,MIN(MIN(MOD(A62/Calculator!$F$14,1),1-MOD(A62/Calculator!$F$14,1)),ABS(MOD(A62/Calculator!$F$14,1)-0.5))),1)</f>
        <v>0.239736842105265</v>
      </c>
      <c r="G62" s="176" t="n">
        <f aca="false">IF(Calculator!$E$15="YES",IF(A62&lt;Calculator!$G$15,0,MIN(MIN(MOD(A62/Calculator!$F$15,1),1-MOD(A62/Calculator!$F$15,1)),ABS(MOD(A62/Calculator!$F$15,1)-0.5))),1)</f>
        <v>0.0643684210526316</v>
      </c>
      <c r="H62" s="176" t="n">
        <f aca="false">IF(Calculator!$E$16="YES",IF(A62&lt;Calculator!$G$16,0,MIN(MIN(MOD(A62/Calculator!$F$16,1),1-MOD(A62/Calculator!$F$16,1)),ABS(MOD(A62/Calculator!$F$16,1)-0.5))),1)</f>
        <v>0.139560701754385</v>
      </c>
      <c r="I62" s="176" t="n">
        <f aca="false">IF(Calculator!$E$17="YES",IF(A62&lt;Calculator!$G$17,0,MIN(MIN(MOD(A62/Calculator!$F$17,1),1-MOD(A62/Calculator!$F$17,1)),ABS(MOD(A62/Calculator!$F$17,1)-0.5))),1)</f>
        <v>0.0937368421052618</v>
      </c>
      <c r="J62" s="176" t="n">
        <f aca="false">IF(Calculator!$E$18="YES",IF(A62&lt;Calculator!$G$18,0,MIN(MIN(MOD(A62/Calculator!$F$18,1),1-MOD(A62/Calculator!$F$18,1)),ABS(MOD(A62/Calculator!$F$18,1)-0.5))),1)</f>
        <v>0.127312280701756</v>
      </c>
      <c r="K62" s="176" t="n">
        <f aca="false">IF(Calculator!$E$19="YES",IF(A62&lt;Calculator!$G$19,0,MIN(MIN(MOD(A62/Calculator!$F$19,1),1-MOD(A62/Calculator!$F$19,1)),ABS(MOD(A62/Calculator!$F$19,1)-0.5))),1)</f>
        <v>0.166280701754386</v>
      </c>
      <c r="L62" s="176" t="n">
        <f aca="false">IF(Calculator!$E$20="YES",IF(A62&lt;Calculator!$G$20,0,MIN(MIN(MOD(A62/Calculator!$F$20,1),1-MOD(A62/Calculator!$F$20,1)),ABS(MOD(A62/Calculator!$F$20,1)-0.5))),1)</f>
        <v>1</v>
      </c>
      <c r="M62" s="176" t="n">
        <f aca="false">MIN(B62:L62)</f>
        <v>0.0368771929824568</v>
      </c>
      <c r="N62" s="176" t="n">
        <f aca="false">SUMPRODUCT(($M$5:$M$555&gt;M62)*1)+SUMPRODUCT(($M$5:$M$555=M62)*(ROW($M$5:$M$555)&lt;ROW(M62)))+1</f>
        <v>176</v>
      </c>
      <c r="O62" s="176" t="str">
        <f aca="false">IF(M62&gt;=0.2,"★★★ EXCELLENT",IF(M62&gt;=0.12,"★★  GOOD",IF(M62&gt;=0.07,"★  FAIR",IF(M62&gt;=0.025,"⚠  MARGINAL","✗  AVOID"))))</f>
        <v>⚠  MARGINAL</v>
      </c>
    </row>
    <row r="63" customFormat="false" ht="15" hidden="false" customHeight="true" outlineLevel="0" collapsed="false">
      <c r="A63" s="173" t="n">
        <v>10.8</v>
      </c>
      <c r="B63" s="174" t="n">
        <f aca="false">IF(Calculator!$E$10="YES",IF(A63&lt;Calculator!$G$10,0,MIN(MIN(MOD(A63/Calculator!$F$10,1),1-MOD(A63/Calculator!$F$10,1)),ABS(MOD(A63/Calculator!$F$10,1)-0.5))),1)</f>
        <v>1</v>
      </c>
      <c r="C63" s="174" t="n">
        <f aca="false">IF(Calculator!$E$11="YES",IF(A63&lt;Calculator!$G$11,0,MIN(MIN(MOD(A63/Calculator!$F$11,1),1-MOD(A63/Calculator!$F$11,1)),ABS(MOD(A63/Calculator!$F$11,1)-0.5))),1)</f>
        <v>1</v>
      </c>
      <c r="D63" s="174" t="n">
        <f aca="false">IF(Calculator!$E$12="YES",IF(A63&lt;Calculator!$G$12,0,MIN(MIN(MOD(A63/Calculator!$F$12,1),1-MOD(A63/Calculator!$F$12,1)),ABS(MOD(A63/Calculator!$F$12,1)-0.5))),1)</f>
        <v>1</v>
      </c>
      <c r="E63" s="174" t="n">
        <f aca="false">IF(Calculator!$E$13="YES",IF(A63&lt;Calculator!$G$13,0,MIN(MIN(MOD(A63/Calculator!$F$13,1),1-MOD(A63/Calculator!$F$13,1)),ABS(MOD(A63/Calculator!$F$13,1)-0.5))),1)</f>
        <v>0.0418947368421061</v>
      </c>
      <c r="F63" s="174" t="n">
        <f aca="false">IF(Calculator!$E$14="YES",IF(A63&lt;Calculator!$G$14,0,MIN(MIN(MOD(A63/Calculator!$F$14,1),1-MOD(A63/Calculator!$F$14,1)),ABS(MOD(A63/Calculator!$F$14,1)-0.5))),1)</f>
        <v>0.23263157894737</v>
      </c>
      <c r="G63" s="174" t="n">
        <f aca="false">IF(Calculator!$E$15="YES",IF(A63&lt;Calculator!$G$15,0,MIN(MIN(MOD(A63/Calculator!$F$15,1),1-MOD(A63/Calculator!$F$15,1)),ABS(MOD(A63/Calculator!$F$15,1)-0.5))),1)</f>
        <v>0.0743157894736843</v>
      </c>
      <c r="H63" s="174" t="n">
        <f aca="false">IF(Calculator!$E$16="YES",IF(A63&lt;Calculator!$G$16,0,MIN(MIN(MOD(A63/Calculator!$F$16,1),1-MOD(A63/Calculator!$F$16,1)),ABS(MOD(A63/Calculator!$F$16,1)-0.5))),1)</f>
        <v>0.126846315789473</v>
      </c>
      <c r="I63" s="174" t="n">
        <f aca="false">IF(Calculator!$E$17="YES",IF(A63&lt;Calculator!$G$17,0,MIN(MIN(MOD(A63/Calculator!$F$17,1),1-MOD(A63/Calculator!$F$17,1)),ABS(MOD(A63/Calculator!$F$17,1)-0.5))),1)</f>
        <v>0.108631578947367</v>
      </c>
      <c r="J63" s="174" t="n">
        <f aca="false">IF(Calculator!$E$18="YES",IF(A63&lt;Calculator!$G$18,0,MIN(MIN(MOD(A63/Calculator!$F$18,1),1-MOD(A63/Calculator!$F$18,1)),ABS(MOD(A63/Calculator!$F$18,1)-0.5))),1)</f>
        <v>0.10981052631579</v>
      </c>
      <c r="K63" s="174" t="n">
        <f aca="false">IF(Calculator!$E$19="YES",IF(A63&lt;Calculator!$G$19,0,MIN(MIN(MOD(A63/Calculator!$F$19,1),1-MOD(A63/Calculator!$F$19,1)),ABS(MOD(A63/Calculator!$F$19,1)-0.5))),1)</f>
        <v>0.186526315789474</v>
      </c>
      <c r="L63" s="174" t="n">
        <f aca="false">IF(Calculator!$E$20="YES",IF(A63&lt;Calculator!$G$20,0,MIN(MIN(MOD(A63/Calculator!$F$20,1),1-MOD(A63/Calculator!$F$20,1)),ABS(MOD(A63/Calculator!$F$20,1)-0.5))),1)</f>
        <v>1</v>
      </c>
      <c r="M63" s="174" t="n">
        <f aca="false">MIN(B63:L63)</f>
        <v>0.0418947368421061</v>
      </c>
      <c r="N63" s="174" t="n">
        <f aca="false">SUMPRODUCT(($M$5:$M$555&gt;M63)*1)+SUMPRODUCT(($M$5:$M$555=M63)*(ROW($M$5:$M$555)&lt;ROW(M63)))+1</f>
        <v>154</v>
      </c>
      <c r="O63" s="174" t="str">
        <f aca="false">IF(M63&gt;=0.2,"★★★ EXCELLENT",IF(M63&gt;=0.12,"★★  GOOD",IF(M63&gt;=0.07,"★  FAIR",IF(M63&gt;=0.025,"⚠  MARGINAL","✗  AVOID"))))</f>
        <v>⚠  MARGINAL</v>
      </c>
    </row>
    <row r="64" customFormat="false" ht="15" hidden="false" customHeight="true" outlineLevel="0" collapsed="false">
      <c r="A64" s="175" t="n">
        <v>10.9</v>
      </c>
      <c r="B64" s="176" t="n">
        <f aca="false">IF(Calculator!$E$10="YES",IF(A64&lt;Calculator!$G$10,0,MIN(MIN(MOD(A64/Calculator!$F$10,1),1-MOD(A64/Calculator!$F$10,1)),ABS(MOD(A64/Calculator!$F$10,1)-0.5))),1)</f>
        <v>1</v>
      </c>
      <c r="C64" s="176" t="n">
        <f aca="false">IF(Calculator!$E$11="YES",IF(A64&lt;Calculator!$G$11,0,MIN(MIN(MOD(A64/Calculator!$F$11,1),1-MOD(A64/Calculator!$F$11,1)),ABS(MOD(A64/Calculator!$F$11,1)-0.5))),1)</f>
        <v>1</v>
      </c>
      <c r="D64" s="176" t="n">
        <f aca="false">IF(Calculator!$E$12="YES",IF(A64&lt;Calculator!$G$12,0,MIN(MIN(MOD(A64/Calculator!$F$12,1),1-MOD(A64/Calculator!$F$12,1)),ABS(MOD(A64/Calculator!$F$12,1)-0.5))),1)</f>
        <v>1</v>
      </c>
      <c r="E64" s="176" t="n">
        <f aca="false">IF(Calculator!$E$13="YES",IF(A64&lt;Calculator!$G$13,0,MIN(MIN(MOD(A64/Calculator!$F$13,1),1-MOD(A64/Calculator!$F$13,1)),ABS(MOD(A64/Calculator!$F$13,1)-0.5))),1)</f>
        <v>0.0469122807017552</v>
      </c>
      <c r="F64" s="176" t="n">
        <f aca="false">IF(Calculator!$E$14="YES",IF(A64&lt;Calculator!$G$14,0,MIN(MIN(MOD(A64/Calculator!$F$14,1),1-MOD(A64/Calculator!$F$14,1)),ABS(MOD(A64/Calculator!$F$14,1)-0.5))),1)</f>
        <v>0.225526315789475</v>
      </c>
      <c r="G64" s="176" t="n">
        <f aca="false">IF(Calculator!$E$15="YES",IF(A64&lt;Calculator!$G$15,0,MIN(MIN(MOD(A64/Calculator!$F$15,1),1-MOD(A64/Calculator!$F$15,1)),ABS(MOD(A64/Calculator!$F$15,1)-0.5))),1)</f>
        <v>0.084263157894737</v>
      </c>
      <c r="H64" s="176" t="n">
        <f aca="false">IF(Calculator!$E$16="YES",IF(A64&lt;Calculator!$G$16,0,MIN(MIN(MOD(A64/Calculator!$F$16,1),1-MOD(A64/Calculator!$F$16,1)),ABS(MOD(A64/Calculator!$F$16,1)-0.5))),1)</f>
        <v>0.11413192982456</v>
      </c>
      <c r="I64" s="176" t="n">
        <f aca="false">IF(Calculator!$E$17="YES",IF(A64&lt;Calculator!$G$17,0,MIN(MIN(MOD(A64/Calculator!$F$17,1),1-MOD(A64/Calculator!$F$17,1)),ABS(MOD(A64/Calculator!$F$17,1)-0.5))),1)</f>
        <v>0.123526315789473</v>
      </c>
      <c r="J64" s="176" t="n">
        <f aca="false">IF(Calculator!$E$18="YES",IF(A64&lt;Calculator!$G$18,0,MIN(MIN(MOD(A64/Calculator!$F$18,1),1-MOD(A64/Calculator!$F$18,1)),ABS(MOD(A64/Calculator!$F$18,1)-0.5))),1)</f>
        <v>0.0923087719298255</v>
      </c>
      <c r="K64" s="176" t="n">
        <f aca="false">IF(Calculator!$E$19="YES",IF(A64&lt;Calculator!$G$19,0,MIN(MIN(MOD(A64/Calculator!$F$19,1),1-MOD(A64/Calculator!$F$19,1)),ABS(MOD(A64/Calculator!$F$19,1)-0.5))),1)</f>
        <v>0.206771929824562</v>
      </c>
      <c r="L64" s="176" t="n">
        <f aca="false">IF(Calculator!$E$20="YES",IF(A64&lt;Calculator!$G$20,0,MIN(MIN(MOD(A64/Calculator!$F$20,1),1-MOD(A64/Calculator!$F$20,1)),ABS(MOD(A64/Calculator!$F$20,1)-0.5))),1)</f>
        <v>1</v>
      </c>
      <c r="M64" s="176" t="n">
        <f aca="false">MIN(B64:L64)</f>
        <v>0.0469122807017552</v>
      </c>
      <c r="N64" s="176" t="n">
        <f aca="false">SUMPRODUCT(($M$5:$M$555&gt;M64)*1)+SUMPRODUCT(($M$5:$M$555=M64)*(ROW($M$5:$M$555)&lt;ROW(M64)))+1</f>
        <v>130</v>
      </c>
      <c r="O64" s="176" t="str">
        <f aca="false">IF(M64&gt;=0.2,"★★★ EXCELLENT",IF(M64&gt;=0.12,"★★  GOOD",IF(M64&gt;=0.07,"★  FAIR",IF(M64&gt;=0.025,"⚠  MARGINAL","✗  AVOID"))))</f>
        <v>⚠  MARGINAL</v>
      </c>
    </row>
    <row r="65" customFormat="false" ht="15" hidden="false" customHeight="true" outlineLevel="0" collapsed="false">
      <c r="A65" s="173" t="n">
        <v>11</v>
      </c>
      <c r="B65" s="174" t="n">
        <f aca="false">IF(Calculator!$E$10="YES",IF(A65&lt;Calculator!$G$10,0,MIN(MIN(MOD(A65/Calculator!$F$10,1),1-MOD(A65/Calculator!$F$10,1)),ABS(MOD(A65/Calculator!$F$10,1)-0.5))),1)</f>
        <v>1</v>
      </c>
      <c r="C65" s="174" t="n">
        <f aca="false">IF(Calculator!$E$11="YES",IF(A65&lt;Calculator!$G$11,0,MIN(MIN(MOD(A65/Calculator!$F$11,1),1-MOD(A65/Calculator!$F$11,1)),ABS(MOD(A65/Calculator!$F$11,1)-0.5))),1)</f>
        <v>1</v>
      </c>
      <c r="D65" s="174" t="n">
        <f aca="false">IF(Calculator!$E$12="YES",IF(A65&lt;Calculator!$G$12,0,MIN(MIN(MOD(A65/Calculator!$F$12,1),1-MOD(A65/Calculator!$F$12,1)),ABS(MOD(A65/Calculator!$F$12,1)-0.5))),1)</f>
        <v>1</v>
      </c>
      <c r="E65" s="174" t="n">
        <f aca="false">IF(Calculator!$E$13="YES",IF(A65&lt;Calculator!$G$13,0,MIN(MIN(MOD(A65/Calculator!$F$13,1),1-MOD(A65/Calculator!$F$13,1)),ABS(MOD(A65/Calculator!$F$13,1)-0.5))),1)</f>
        <v>0.0519298245614043</v>
      </c>
      <c r="F65" s="174" t="n">
        <f aca="false">IF(Calculator!$E$14="YES",IF(A65&lt;Calculator!$G$14,0,MIN(MIN(MOD(A65/Calculator!$F$14,1),1-MOD(A65/Calculator!$F$14,1)),ABS(MOD(A65/Calculator!$F$14,1)-0.5))),1)</f>
        <v>0.21842105263158</v>
      </c>
      <c r="G65" s="174" t="n">
        <f aca="false">IF(Calculator!$E$15="YES",IF(A65&lt;Calculator!$G$15,0,MIN(MIN(MOD(A65/Calculator!$F$15,1),1-MOD(A65/Calculator!$F$15,1)),ABS(MOD(A65/Calculator!$F$15,1)-0.5))),1)</f>
        <v>0.0942105263157895</v>
      </c>
      <c r="H65" s="174" t="n">
        <f aca="false">IF(Calculator!$E$16="YES",IF(A65&lt;Calculator!$G$16,0,MIN(MIN(MOD(A65/Calculator!$F$16,1),1-MOD(A65/Calculator!$F$16,1)),ABS(MOD(A65/Calculator!$F$16,1)-0.5))),1)</f>
        <v>0.101417543859648</v>
      </c>
      <c r="I65" s="174" t="n">
        <f aca="false">IF(Calculator!$E$17="YES",IF(A65&lt;Calculator!$G$17,0,MIN(MIN(MOD(A65/Calculator!$F$17,1),1-MOD(A65/Calculator!$F$17,1)),ABS(MOD(A65/Calculator!$F$17,1)-0.5))),1)</f>
        <v>0.138421052631578</v>
      </c>
      <c r="J65" s="174" t="n">
        <f aca="false">IF(Calculator!$E$18="YES",IF(A65&lt;Calculator!$G$18,0,MIN(MIN(MOD(A65/Calculator!$F$18,1),1-MOD(A65/Calculator!$F$18,1)),ABS(MOD(A65/Calculator!$F$18,1)-0.5))),1)</f>
        <v>0.0748070175438607</v>
      </c>
      <c r="K65" s="174" t="n">
        <f aca="false">IF(Calculator!$E$19="YES",IF(A65&lt;Calculator!$G$19,0,MIN(MIN(MOD(A65/Calculator!$F$19,1),1-MOD(A65/Calculator!$F$19,1)),ABS(MOD(A65/Calculator!$F$19,1)-0.5))),1)</f>
        <v>0.227017543859649</v>
      </c>
      <c r="L65" s="174" t="n">
        <f aca="false">IF(Calculator!$E$20="YES",IF(A65&lt;Calculator!$G$20,0,MIN(MIN(MOD(A65/Calculator!$F$20,1),1-MOD(A65/Calculator!$F$20,1)),ABS(MOD(A65/Calculator!$F$20,1)-0.5))),1)</f>
        <v>1</v>
      </c>
      <c r="M65" s="174" t="n">
        <f aca="false">MIN(B65:L65)</f>
        <v>0.0519298245614043</v>
      </c>
      <c r="N65" s="174" t="n">
        <f aca="false">SUMPRODUCT(($M$5:$M$555&gt;M65)*1)+SUMPRODUCT(($M$5:$M$555=M65)*(ROW($M$5:$M$555)&lt;ROW(M65)))+1</f>
        <v>108</v>
      </c>
      <c r="O65" s="174" t="str">
        <f aca="false">IF(M65&gt;=0.2,"★★★ EXCELLENT",IF(M65&gt;=0.12,"★★  GOOD",IF(M65&gt;=0.07,"★  FAIR",IF(M65&gt;=0.025,"⚠  MARGINAL","✗  AVOID"))))</f>
        <v>⚠  MARGINAL</v>
      </c>
    </row>
    <row r="66" customFormat="false" ht="15" hidden="false" customHeight="true" outlineLevel="0" collapsed="false">
      <c r="A66" s="175" t="n">
        <v>11.1</v>
      </c>
      <c r="B66" s="176" t="n">
        <f aca="false">IF(Calculator!$E$10="YES",IF(A66&lt;Calculator!$G$10,0,MIN(MIN(MOD(A66/Calculator!$F$10,1),1-MOD(A66/Calculator!$F$10,1)),ABS(MOD(A66/Calculator!$F$10,1)-0.5))),1)</f>
        <v>1</v>
      </c>
      <c r="C66" s="176" t="n">
        <f aca="false">IF(Calculator!$E$11="YES",IF(A66&lt;Calculator!$G$11,0,MIN(MIN(MOD(A66/Calculator!$F$11,1),1-MOD(A66/Calculator!$F$11,1)),ABS(MOD(A66/Calculator!$F$11,1)-0.5))),1)</f>
        <v>1</v>
      </c>
      <c r="D66" s="176" t="n">
        <f aca="false">IF(Calculator!$E$12="YES",IF(A66&lt;Calculator!$G$12,0,MIN(MIN(MOD(A66/Calculator!$F$12,1),1-MOD(A66/Calculator!$F$12,1)),ABS(MOD(A66/Calculator!$F$12,1)-0.5))),1)</f>
        <v>1</v>
      </c>
      <c r="E66" s="176" t="n">
        <f aca="false">IF(Calculator!$E$13="YES",IF(A66&lt;Calculator!$G$13,0,MIN(MIN(MOD(A66/Calculator!$F$13,1),1-MOD(A66/Calculator!$F$13,1)),ABS(MOD(A66/Calculator!$F$13,1)-0.5))),1)</f>
        <v>0.0569473684210534</v>
      </c>
      <c r="F66" s="176" t="n">
        <f aca="false">IF(Calculator!$E$14="YES",IF(A66&lt;Calculator!$G$14,0,MIN(MIN(MOD(A66/Calculator!$F$14,1),1-MOD(A66/Calculator!$F$14,1)),ABS(MOD(A66/Calculator!$F$14,1)-0.5))),1)</f>
        <v>0.211315789473686</v>
      </c>
      <c r="G66" s="176" t="n">
        <f aca="false">IF(Calculator!$E$15="YES",IF(A66&lt;Calculator!$G$15,0,MIN(MIN(MOD(A66/Calculator!$F$15,1),1-MOD(A66/Calculator!$F$15,1)),ABS(MOD(A66/Calculator!$F$15,1)-0.5))),1)</f>
        <v>0.104157894736842</v>
      </c>
      <c r="H66" s="176" t="n">
        <f aca="false">IF(Calculator!$E$16="YES",IF(A66&lt;Calculator!$G$16,0,MIN(MIN(MOD(A66/Calculator!$F$16,1),1-MOD(A66/Calculator!$F$16,1)),ABS(MOD(A66/Calculator!$F$16,1)-0.5))),1)</f>
        <v>0.0887031578947359</v>
      </c>
      <c r="I66" s="176" t="n">
        <f aca="false">IF(Calculator!$E$17="YES",IF(A66&lt;Calculator!$G$17,0,MIN(MIN(MOD(A66/Calculator!$F$17,1),1-MOD(A66/Calculator!$F$17,1)),ABS(MOD(A66/Calculator!$F$17,1)-0.5))),1)</f>
        <v>0.153315789473683</v>
      </c>
      <c r="J66" s="176" t="n">
        <f aca="false">IF(Calculator!$E$18="YES",IF(A66&lt;Calculator!$G$18,0,MIN(MIN(MOD(A66/Calculator!$F$18,1),1-MOD(A66/Calculator!$F$18,1)),ABS(MOD(A66/Calculator!$F$18,1)-0.5))),1)</f>
        <v>0.0573052631578956</v>
      </c>
      <c r="K66" s="176" t="n">
        <f aca="false">IF(Calculator!$E$19="YES",IF(A66&lt;Calculator!$G$19,0,MIN(MIN(MOD(A66/Calculator!$F$19,1),1-MOD(A66/Calculator!$F$19,1)),ABS(MOD(A66/Calculator!$F$19,1)-0.5))),1)</f>
        <v>0.247263157894737</v>
      </c>
      <c r="L66" s="176" t="n">
        <f aca="false">IF(Calculator!$E$20="YES",IF(A66&lt;Calculator!$G$20,0,MIN(MIN(MOD(A66/Calculator!$F$20,1),1-MOD(A66/Calculator!$F$20,1)),ABS(MOD(A66/Calculator!$F$20,1)-0.5))),1)</f>
        <v>1</v>
      </c>
      <c r="M66" s="176" t="n">
        <f aca="false">MIN(B66:L66)</f>
        <v>0.0569473684210534</v>
      </c>
      <c r="N66" s="176" t="n">
        <f aca="false">SUMPRODUCT(($M$5:$M$555&gt;M66)*1)+SUMPRODUCT(($M$5:$M$555=M66)*(ROW($M$5:$M$555)&lt;ROW(M66)))+1</f>
        <v>96</v>
      </c>
      <c r="O66" s="176" t="str">
        <f aca="false">IF(M66&gt;=0.2,"★★★ EXCELLENT",IF(M66&gt;=0.12,"★★  GOOD",IF(M66&gt;=0.07,"★  FAIR",IF(M66&gt;=0.025,"⚠  MARGINAL","✗  AVOID"))))</f>
        <v>⚠  MARGINAL</v>
      </c>
    </row>
    <row r="67" customFormat="false" ht="15" hidden="false" customHeight="true" outlineLevel="0" collapsed="false">
      <c r="A67" s="173" t="n">
        <v>11.2</v>
      </c>
      <c r="B67" s="174" t="n">
        <f aca="false">IF(Calculator!$E$10="YES",IF(A67&lt;Calculator!$G$10,0,MIN(MIN(MOD(A67/Calculator!$F$10,1),1-MOD(A67/Calculator!$F$10,1)),ABS(MOD(A67/Calculator!$F$10,1)-0.5))),1)</f>
        <v>1</v>
      </c>
      <c r="C67" s="174" t="n">
        <f aca="false">IF(Calculator!$E$11="YES",IF(A67&lt;Calculator!$G$11,0,MIN(MIN(MOD(A67/Calculator!$F$11,1),1-MOD(A67/Calculator!$F$11,1)),ABS(MOD(A67/Calculator!$F$11,1)-0.5))),1)</f>
        <v>1</v>
      </c>
      <c r="D67" s="174" t="n">
        <f aca="false">IF(Calculator!$E$12="YES",IF(A67&lt;Calculator!$G$12,0,MIN(MIN(MOD(A67/Calculator!$F$12,1),1-MOD(A67/Calculator!$F$12,1)),ABS(MOD(A67/Calculator!$F$12,1)-0.5))),1)</f>
        <v>1</v>
      </c>
      <c r="E67" s="174" t="n">
        <f aca="false">IF(Calculator!$E$13="YES",IF(A67&lt;Calculator!$G$13,0,MIN(MIN(MOD(A67/Calculator!$F$13,1),1-MOD(A67/Calculator!$F$13,1)),ABS(MOD(A67/Calculator!$F$13,1)-0.5))),1)</f>
        <v>0.0619649122807026</v>
      </c>
      <c r="F67" s="174" t="n">
        <f aca="false">IF(Calculator!$E$14="YES",IF(A67&lt;Calculator!$G$14,0,MIN(MIN(MOD(A67/Calculator!$F$14,1),1-MOD(A67/Calculator!$F$14,1)),ABS(MOD(A67/Calculator!$F$14,1)-0.5))),1)</f>
        <v>0.204210526315791</v>
      </c>
      <c r="G67" s="174" t="n">
        <f aca="false">IF(Calculator!$E$15="YES",IF(A67&lt;Calculator!$G$15,0,MIN(MIN(MOD(A67/Calculator!$F$15,1),1-MOD(A67/Calculator!$F$15,1)),ABS(MOD(A67/Calculator!$F$15,1)-0.5))),1)</f>
        <v>0.114105263157895</v>
      </c>
      <c r="H67" s="174" t="n">
        <f aca="false">IF(Calculator!$E$16="YES",IF(A67&lt;Calculator!$G$16,0,MIN(MIN(MOD(A67/Calculator!$F$16,1),1-MOD(A67/Calculator!$F$16,1)),ABS(MOD(A67/Calculator!$F$16,1)-0.5))),1)</f>
        <v>0.0759887719298238</v>
      </c>
      <c r="I67" s="174" t="n">
        <f aca="false">IF(Calculator!$E$17="YES",IF(A67&lt;Calculator!$G$17,0,MIN(MIN(MOD(A67/Calculator!$F$17,1),1-MOD(A67/Calculator!$F$17,1)),ABS(MOD(A67/Calculator!$F$17,1)-0.5))),1)</f>
        <v>0.168210526315788</v>
      </c>
      <c r="J67" s="174" t="n">
        <f aca="false">IF(Calculator!$E$18="YES",IF(A67&lt;Calculator!$G$18,0,MIN(MIN(MOD(A67/Calculator!$F$18,1),1-MOD(A67/Calculator!$F$18,1)),ABS(MOD(A67/Calculator!$F$18,1)-0.5))),1)</f>
        <v>0.0398035087719308</v>
      </c>
      <c r="K67" s="174" t="n">
        <f aca="false">IF(Calculator!$E$19="YES",IF(A67&lt;Calculator!$G$19,0,MIN(MIN(MOD(A67/Calculator!$F$19,1),1-MOD(A67/Calculator!$F$19,1)),ABS(MOD(A67/Calculator!$F$19,1)-0.5))),1)</f>
        <v>0.232491228070176</v>
      </c>
      <c r="L67" s="174" t="n">
        <f aca="false">IF(Calculator!$E$20="YES",IF(A67&lt;Calculator!$G$20,0,MIN(MIN(MOD(A67/Calculator!$F$20,1),1-MOD(A67/Calculator!$F$20,1)),ABS(MOD(A67/Calculator!$F$20,1)-0.5))),1)</f>
        <v>1</v>
      </c>
      <c r="M67" s="174" t="n">
        <f aca="false">MIN(B67:L67)</f>
        <v>0.0398035087719308</v>
      </c>
      <c r="N67" s="174" t="n">
        <f aca="false">SUMPRODUCT(($M$5:$M$555&gt;M67)*1)+SUMPRODUCT(($M$5:$M$555=M67)*(ROW($M$5:$M$555)&lt;ROW(M67)))+1</f>
        <v>166</v>
      </c>
      <c r="O67" s="174" t="str">
        <f aca="false">IF(M67&gt;=0.2,"★★★ EXCELLENT",IF(M67&gt;=0.12,"★★  GOOD",IF(M67&gt;=0.07,"★  FAIR",IF(M67&gt;=0.025,"⚠  MARGINAL","✗  AVOID"))))</f>
        <v>⚠  MARGINAL</v>
      </c>
    </row>
    <row r="68" customFormat="false" ht="15" hidden="false" customHeight="true" outlineLevel="0" collapsed="false">
      <c r="A68" s="175" t="n">
        <v>11.3</v>
      </c>
      <c r="B68" s="176" t="n">
        <f aca="false">IF(Calculator!$E$10="YES",IF(A68&lt;Calculator!$G$10,0,MIN(MIN(MOD(A68/Calculator!$F$10,1),1-MOD(A68/Calculator!$F$10,1)),ABS(MOD(A68/Calculator!$F$10,1)-0.5))),1)</f>
        <v>1</v>
      </c>
      <c r="C68" s="176" t="n">
        <f aca="false">IF(Calculator!$E$11="YES",IF(A68&lt;Calculator!$G$11,0,MIN(MIN(MOD(A68/Calculator!$F$11,1),1-MOD(A68/Calculator!$F$11,1)),ABS(MOD(A68/Calculator!$F$11,1)-0.5))),1)</f>
        <v>1</v>
      </c>
      <c r="D68" s="176" t="n">
        <f aca="false">IF(Calculator!$E$12="YES",IF(A68&lt;Calculator!$G$12,0,MIN(MIN(MOD(A68/Calculator!$F$12,1),1-MOD(A68/Calculator!$F$12,1)),ABS(MOD(A68/Calculator!$F$12,1)-0.5))),1)</f>
        <v>1</v>
      </c>
      <c r="E68" s="176" t="n">
        <f aca="false">IF(Calculator!$E$13="YES",IF(A68&lt;Calculator!$G$13,0,MIN(MIN(MOD(A68/Calculator!$F$13,1),1-MOD(A68/Calculator!$F$13,1)),ABS(MOD(A68/Calculator!$F$13,1)-0.5))),1)</f>
        <v>0.0669824561403517</v>
      </c>
      <c r="F68" s="176" t="n">
        <f aca="false">IF(Calculator!$E$14="YES",IF(A68&lt;Calculator!$G$14,0,MIN(MIN(MOD(A68/Calculator!$F$14,1),1-MOD(A68/Calculator!$F$14,1)),ABS(MOD(A68/Calculator!$F$14,1)-0.5))),1)</f>
        <v>0.197105263157896</v>
      </c>
      <c r="G68" s="176" t="n">
        <f aca="false">IF(Calculator!$E$15="YES",IF(A68&lt;Calculator!$G$15,0,MIN(MIN(MOD(A68/Calculator!$F$15,1),1-MOD(A68/Calculator!$F$15,1)),ABS(MOD(A68/Calculator!$F$15,1)-0.5))),1)</f>
        <v>0.124052631578948</v>
      </c>
      <c r="H68" s="176" t="n">
        <f aca="false">IF(Calculator!$E$16="YES",IF(A68&lt;Calculator!$G$16,0,MIN(MIN(MOD(A68/Calculator!$F$16,1),1-MOD(A68/Calculator!$F$16,1)),ABS(MOD(A68/Calculator!$F$16,1)-0.5))),1)</f>
        <v>0.0632743859649112</v>
      </c>
      <c r="I68" s="176" t="n">
        <f aca="false">IF(Calculator!$E$17="YES",IF(A68&lt;Calculator!$G$17,0,MIN(MIN(MOD(A68/Calculator!$F$17,1),1-MOD(A68/Calculator!$F$17,1)),ABS(MOD(A68/Calculator!$F$17,1)-0.5))),1)</f>
        <v>0.183105263157894</v>
      </c>
      <c r="J68" s="176" t="n">
        <f aca="false">IF(Calculator!$E$18="YES",IF(A68&lt;Calculator!$G$18,0,MIN(MIN(MOD(A68/Calculator!$F$18,1),1-MOD(A68/Calculator!$F$18,1)),ABS(MOD(A68/Calculator!$F$18,1)-0.5))),1)</f>
        <v>0.0223017543859658</v>
      </c>
      <c r="K68" s="176" t="n">
        <f aca="false">IF(Calculator!$E$19="YES",IF(A68&lt;Calculator!$G$19,0,MIN(MIN(MOD(A68/Calculator!$F$19,1),1-MOD(A68/Calculator!$F$19,1)),ABS(MOD(A68/Calculator!$F$19,1)-0.5))),1)</f>
        <v>0.212245614035087</v>
      </c>
      <c r="L68" s="176" t="n">
        <f aca="false">IF(Calculator!$E$20="YES",IF(A68&lt;Calculator!$G$20,0,MIN(MIN(MOD(A68/Calculator!$F$20,1),1-MOD(A68/Calculator!$F$20,1)),ABS(MOD(A68/Calculator!$F$20,1)-0.5))),1)</f>
        <v>1</v>
      </c>
      <c r="M68" s="176" t="n">
        <f aca="false">MIN(B68:L68)</f>
        <v>0.0223017543859658</v>
      </c>
      <c r="N68" s="176" t="n">
        <f aca="false">SUMPRODUCT(($M$5:$M$555&gt;M68)*1)+SUMPRODUCT(($M$5:$M$555=M68)*(ROW($M$5:$M$555)&lt;ROW(M68)))+1</f>
        <v>269</v>
      </c>
      <c r="O68" s="176" t="str">
        <f aca="false">IF(M68&gt;=0.2,"★★★ EXCELLENT",IF(M68&gt;=0.12,"★★  GOOD",IF(M68&gt;=0.07,"★  FAIR",IF(M68&gt;=0.025,"⚠  MARGINAL","✗  AVOID"))))</f>
        <v>✗  AVOID</v>
      </c>
    </row>
    <row r="69" customFormat="false" ht="15" hidden="false" customHeight="true" outlineLevel="0" collapsed="false">
      <c r="A69" s="173" t="n">
        <v>11.4</v>
      </c>
      <c r="B69" s="174" t="n">
        <f aca="false">IF(Calculator!$E$10="YES",IF(A69&lt;Calculator!$G$10,0,MIN(MIN(MOD(A69/Calculator!$F$10,1),1-MOD(A69/Calculator!$F$10,1)),ABS(MOD(A69/Calculator!$F$10,1)-0.5))),1)</f>
        <v>1</v>
      </c>
      <c r="C69" s="174" t="n">
        <f aca="false">IF(Calculator!$E$11="YES",IF(A69&lt;Calculator!$G$11,0,MIN(MIN(MOD(A69/Calculator!$F$11,1),1-MOD(A69/Calculator!$F$11,1)),ABS(MOD(A69/Calculator!$F$11,1)-0.5))),1)</f>
        <v>1</v>
      </c>
      <c r="D69" s="174" t="n">
        <f aca="false">IF(Calculator!$E$12="YES",IF(A69&lt;Calculator!$G$12,0,MIN(MIN(MOD(A69/Calculator!$F$12,1),1-MOD(A69/Calculator!$F$12,1)),ABS(MOD(A69/Calculator!$F$12,1)-0.5))),1)</f>
        <v>1</v>
      </c>
      <c r="E69" s="174" t="n">
        <f aca="false">IF(Calculator!$E$13="YES",IF(A69&lt;Calculator!$G$13,0,MIN(MIN(MOD(A69/Calculator!$F$13,1),1-MOD(A69/Calculator!$F$13,1)),ABS(MOD(A69/Calculator!$F$13,1)-0.5))),1)</f>
        <v>0.0720000000000008</v>
      </c>
      <c r="F69" s="174" t="n">
        <f aca="false">IF(Calculator!$E$14="YES",IF(A69&lt;Calculator!$G$14,0,MIN(MIN(MOD(A69/Calculator!$F$14,1),1-MOD(A69/Calculator!$F$14,1)),ABS(MOD(A69/Calculator!$F$14,1)-0.5))),1)</f>
        <v>0.190000000000001</v>
      </c>
      <c r="G69" s="174" t="n">
        <f aca="false">IF(Calculator!$E$15="YES",IF(A69&lt;Calculator!$G$15,0,MIN(MIN(MOD(A69/Calculator!$F$15,1),1-MOD(A69/Calculator!$F$15,1)),ABS(MOD(A69/Calculator!$F$15,1)-0.5))),1)</f>
        <v>0.134</v>
      </c>
      <c r="H69" s="174" t="n">
        <f aca="false">IF(Calculator!$E$16="YES",IF(A69&lt;Calculator!$G$16,0,MIN(MIN(MOD(A69/Calculator!$F$16,1),1-MOD(A69/Calculator!$F$16,1)),ABS(MOD(A69/Calculator!$F$16,1)-0.5))),1)</f>
        <v>0.0505599999999991</v>
      </c>
      <c r="I69" s="174" t="n">
        <f aca="false">IF(Calculator!$E$17="YES",IF(A69&lt;Calculator!$G$17,0,MIN(MIN(MOD(A69/Calculator!$F$17,1),1-MOD(A69/Calculator!$F$17,1)),ABS(MOD(A69/Calculator!$F$17,1)-0.5))),1)</f>
        <v>0.197999999999999</v>
      </c>
      <c r="J69" s="174" t="n">
        <f aca="false">IF(Calculator!$E$18="YES",IF(A69&lt;Calculator!$G$18,0,MIN(MIN(MOD(A69/Calculator!$F$18,1),1-MOD(A69/Calculator!$F$18,1)),ABS(MOD(A69/Calculator!$F$18,1)-0.5))),1)</f>
        <v>0.0048000000000008</v>
      </c>
      <c r="K69" s="174" t="n">
        <f aca="false">IF(Calculator!$E$19="YES",IF(A69&lt;Calculator!$G$19,0,MIN(MIN(MOD(A69/Calculator!$F$19,1),1-MOD(A69/Calculator!$F$19,1)),ABS(MOD(A69/Calculator!$F$19,1)-0.5))),1)</f>
        <v>0.192</v>
      </c>
      <c r="L69" s="174" t="n">
        <f aca="false">IF(Calculator!$E$20="YES",IF(A69&lt;Calculator!$G$20,0,MIN(MIN(MOD(A69/Calculator!$F$20,1),1-MOD(A69/Calculator!$F$20,1)),ABS(MOD(A69/Calculator!$F$20,1)-0.5))),1)</f>
        <v>1</v>
      </c>
      <c r="M69" s="174" t="n">
        <f aca="false">MIN(B69:L69)</f>
        <v>0.0048000000000008</v>
      </c>
      <c r="N69" s="174" t="n">
        <f aca="false">SUMPRODUCT(($M$5:$M$555&gt;M69)*1)+SUMPRODUCT(($M$5:$M$555=M69)*(ROW($M$5:$M$555)&lt;ROW(M69)))+1</f>
        <v>437</v>
      </c>
      <c r="O69" s="174" t="str">
        <f aca="false">IF(M69&gt;=0.2,"★★★ EXCELLENT",IF(M69&gt;=0.12,"★★  GOOD",IF(M69&gt;=0.07,"★  FAIR",IF(M69&gt;=0.025,"⚠  MARGINAL","✗  AVOID"))))</f>
        <v>✗  AVOID</v>
      </c>
    </row>
    <row r="70" customFormat="false" ht="15" hidden="false" customHeight="true" outlineLevel="0" collapsed="false">
      <c r="A70" s="175" t="n">
        <v>11.5</v>
      </c>
      <c r="B70" s="176" t="n">
        <f aca="false">IF(Calculator!$E$10="YES",IF(A70&lt;Calculator!$G$10,0,MIN(MIN(MOD(A70/Calculator!$F$10,1),1-MOD(A70/Calculator!$F$10,1)),ABS(MOD(A70/Calculator!$F$10,1)-0.5))),1)</f>
        <v>1</v>
      </c>
      <c r="C70" s="176" t="n">
        <f aca="false">IF(Calculator!$E$11="YES",IF(A70&lt;Calculator!$G$11,0,MIN(MIN(MOD(A70/Calculator!$F$11,1),1-MOD(A70/Calculator!$F$11,1)),ABS(MOD(A70/Calculator!$F$11,1)-0.5))),1)</f>
        <v>1</v>
      </c>
      <c r="D70" s="176" t="n">
        <f aca="false">IF(Calculator!$E$12="YES",IF(A70&lt;Calculator!$G$12,0,MIN(MIN(MOD(A70/Calculator!$F$12,1),1-MOD(A70/Calculator!$F$12,1)),ABS(MOD(A70/Calculator!$F$12,1)-0.5))),1)</f>
        <v>1</v>
      </c>
      <c r="E70" s="176" t="n">
        <f aca="false">IF(Calculator!$E$13="YES",IF(A70&lt;Calculator!$G$13,0,MIN(MIN(MOD(A70/Calculator!$F$13,1),1-MOD(A70/Calculator!$F$13,1)),ABS(MOD(A70/Calculator!$F$13,1)-0.5))),1)</f>
        <v>0.07701754385965</v>
      </c>
      <c r="F70" s="176" t="n">
        <f aca="false">IF(Calculator!$E$14="YES",IF(A70&lt;Calculator!$G$14,0,MIN(MIN(MOD(A70/Calculator!$F$14,1),1-MOD(A70/Calculator!$F$14,1)),ABS(MOD(A70/Calculator!$F$14,1)-0.5))),1)</f>
        <v>0.182894736842107</v>
      </c>
      <c r="G70" s="176" t="n">
        <f aca="false">IF(Calculator!$E$15="YES",IF(A70&lt;Calculator!$G$15,0,MIN(MIN(MOD(A70/Calculator!$F$15,1),1-MOD(A70/Calculator!$F$15,1)),ABS(MOD(A70/Calculator!$F$15,1)-0.5))),1)</f>
        <v>0.143947368421053</v>
      </c>
      <c r="H70" s="176" t="n">
        <f aca="false">IF(Calculator!$E$16="YES",IF(A70&lt;Calculator!$G$16,0,MIN(MIN(MOD(A70/Calculator!$F$16,1),1-MOD(A70/Calculator!$F$16,1)),ABS(MOD(A70/Calculator!$F$16,1)-0.5))),1)</f>
        <v>0.0378456140350867</v>
      </c>
      <c r="I70" s="176" t="n">
        <f aca="false">IF(Calculator!$E$17="YES",IF(A70&lt;Calculator!$G$17,0,MIN(MIN(MOD(A70/Calculator!$F$17,1),1-MOD(A70/Calculator!$F$17,1)),ABS(MOD(A70/Calculator!$F$17,1)-0.5))),1)</f>
        <v>0.212894736842104</v>
      </c>
      <c r="J70" s="176" t="n">
        <f aca="false">IF(Calculator!$E$18="YES",IF(A70&lt;Calculator!$G$18,0,MIN(MIN(MOD(A70/Calculator!$F$18,1),1-MOD(A70/Calculator!$F$18,1)),ABS(MOD(A70/Calculator!$F$18,1)-0.5))),1)</f>
        <v>0.0127017543859638</v>
      </c>
      <c r="K70" s="176" t="n">
        <f aca="false">IF(Calculator!$E$19="YES",IF(A70&lt;Calculator!$G$19,0,MIN(MIN(MOD(A70/Calculator!$F$19,1),1-MOD(A70/Calculator!$F$19,1)),ABS(MOD(A70/Calculator!$F$19,1)-0.5))),1)</f>
        <v>0.171754385964912</v>
      </c>
      <c r="L70" s="176" t="n">
        <f aca="false">IF(Calculator!$E$20="YES",IF(A70&lt;Calculator!$G$20,0,MIN(MIN(MOD(A70/Calculator!$F$20,1),1-MOD(A70/Calculator!$F$20,1)),ABS(MOD(A70/Calculator!$F$20,1)-0.5))),1)</f>
        <v>1</v>
      </c>
      <c r="M70" s="176" t="n">
        <f aca="false">MIN(B70:L70)</f>
        <v>0.0127017543859638</v>
      </c>
      <c r="N70" s="176" t="n">
        <f aca="false">SUMPRODUCT(($M$5:$M$555&gt;M70)*1)+SUMPRODUCT(($M$5:$M$555=M70)*(ROW($M$5:$M$555)&lt;ROW(M70)))+1</f>
        <v>353</v>
      </c>
      <c r="O70" s="176" t="str">
        <f aca="false">IF(M70&gt;=0.2,"★★★ EXCELLENT",IF(M70&gt;=0.12,"★★  GOOD",IF(M70&gt;=0.07,"★  FAIR",IF(M70&gt;=0.025,"⚠  MARGINAL","✗  AVOID"))))</f>
        <v>✗  AVOID</v>
      </c>
    </row>
    <row r="71" customFormat="false" ht="15" hidden="false" customHeight="true" outlineLevel="0" collapsed="false">
      <c r="A71" s="173" t="n">
        <v>11.6</v>
      </c>
      <c r="B71" s="174" t="n">
        <f aca="false">IF(Calculator!$E$10="YES",IF(A71&lt;Calculator!$G$10,0,MIN(MIN(MOD(A71/Calculator!$F$10,1),1-MOD(A71/Calculator!$F$10,1)),ABS(MOD(A71/Calculator!$F$10,1)-0.5))),1)</f>
        <v>1</v>
      </c>
      <c r="C71" s="174" t="n">
        <f aca="false">IF(Calculator!$E$11="YES",IF(A71&lt;Calculator!$G$11,0,MIN(MIN(MOD(A71/Calculator!$F$11,1),1-MOD(A71/Calculator!$F$11,1)),ABS(MOD(A71/Calculator!$F$11,1)-0.5))),1)</f>
        <v>1</v>
      </c>
      <c r="D71" s="174" t="n">
        <f aca="false">IF(Calculator!$E$12="YES",IF(A71&lt;Calculator!$G$12,0,MIN(MIN(MOD(A71/Calculator!$F$12,1),1-MOD(A71/Calculator!$F$12,1)),ABS(MOD(A71/Calculator!$F$12,1)-0.5))),1)</f>
        <v>1</v>
      </c>
      <c r="E71" s="174" t="n">
        <f aca="false">IF(Calculator!$E$13="YES",IF(A71&lt;Calculator!$G$13,0,MIN(MIN(MOD(A71/Calculator!$F$13,1),1-MOD(A71/Calculator!$F$13,1)),ABS(MOD(A71/Calculator!$F$13,1)-0.5))),1)</f>
        <v>0.082035087719299</v>
      </c>
      <c r="F71" s="174" t="n">
        <f aca="false">IF(Calculator!$E$14="YES",IF(A71&lt;Calculator!$G$14,0,MIN(MIN(MOD(A71/Calculator!$F$14,1),1-MOD(A71/Calculator!$F$14,1)),ABS(MOD(A71/Calculator!$F$14,1)-0.5))),1)</f>
        <v>0.175789473684212</v>
      </c>
      <c r="G71" s="174" t="n">
        <f aca="false">IF(Calculator!$E$15="YES",IF(A71&lt;Calculator!$G$15,0,MIN(MIN(MOD(A71/Calculator!$F$15,1),1-MOD(A71/Calculator!$F$15,1)),ABS(MOD(A71/Calculator!$F$15,1)-0.5))),1)</f>
        <v>0.153894736842105</v>
      </c>
      <c r="H71" s="174" t="n">
        <f aca="false">IF(Calculator!$E$16="YES",IF(A71&lt;Calculator!$G$16,0,MIN(MIN(MOD(A71/Calculator!$F$16,1),1-MOD(A71/Calculator!$F$16,1)),ABS(MOD(A71/Calculator!$F$16,1)-0.5))),1)</f>
        <v>0.0251312280701745</v>
      </c>
      <c r="I71" s="174" t="n">
        <f aca="false">IF(Calculator!$E$17="YES",IF(A71&lt;Calculator!$G$17,0,MIN(MIN(MOD(A71/Calculator!$F$17,1),1-MOD(A71/Calculator!$F$17,1)),ABS(MOD(A71/Calculator!$F$17,1)-0.5))),1)</f>
        <v>0.227789473684209</v>
      </c>
      <c r="J71" s="174" t="n">
        <f aca="false">IF(Calculator!$E$18="YES",IF(A71&lt;Calculator!$G$18,0,MIN(MIN(MOD(A71/Calculator!$F$18,1),1-MOD(A71/Calculator!$F$18,1)),ABS(MOD(A71/Calculator!$F$18,1)-0.5))),1)</f>
        <v>0.0302035087719288</v>
      </c>
      <c r="K71" s="174" t="n">
        <f aca="false">IF(Calculator!$E$19="YES",IF(A71&lt;Calculator!$G$19,0,MIN(MIN(MOD(A71/Calculator!$F$19,1),1-MOD(A71/Calculator!$F$19,1)),ABS(MOD(A71/Calculator!$F$19,1)-0.5))),1)</f>
        <v>0.151508771929825</v>
      </c>
      <c r="L71" s="174" t="n">
        <f aca="false">IF(Calculator!$E$20="YES",IF(A71&lt;Calculator!$G$20,0,MIN(MIN(MOD(A71/Calculator!$F$20,1),1-MOD(A71/Calculator!$F$20,1)),ABS(MOD(A71/Calculator!$F$20,1)-0.5))),1)</f>
        <v>1</v>
      </c>
      <c r="M71" s="174" t="n">
        <f aca="false">MIN(B71:L71)</f>
        <v>0.0251312280701745</v>
      </c>
      <c r="N71" s="174" t="n">
        <f aca="false">SUMPRODUCT(($M$5:$M$555&gt;M71)*1)+SUMPRODUCT(($M$5:$M$555=M71)*(ROW($M$5:$M$555)&lt;ROW(M71)))+1</f>
        <v>253</v>
      </c>
      <c r="O71" s="174" t="str">
        <f aca="false">IF(M71&gt;=0.2,"★★★ EXCELLENT",IF(M71&gt;=0.12,"★★  GOOD",IF(M71&gt;=0.07,"★  FAIR",IF(M71&gt;=0.025,"⚠  MARGINAL","✗  AVOID"))))</f>
        <v>⚠  MARGINAL</v>
      </c>
    </row>
    <row r="72" customFormat="false" ht="15" hidden="false" customHeight="true" outlineLevel="0" collapsed="false">
      <c r="A72" s="175" t="n">
        <v>11.7</v>
      </c>
      <c r="B72" s="176" t="n">
        <f aca="false">IF(Calculator!$E$10="YES",IF(A72&lt;Calculator!$G$10,0,MIN(MIN(MOD(A72/Calculator!$F$10,1),1-MOD(A72/Calculator!$F$10,1)),ABS(MOD(A72/Calculator!$F$10,1)-0.5))),1)</f>
        <v>1</v>
      </c>
      <c r="C72" s="176" t="n">
        <f aca="false">IF(Calculator!$E$11="YES",IF(A72&lt;Calculator!$G$11,0,MIN(MIN(MOD(A72/Calculator!$F$11,1),1-MOD(A72/Calculator!$F$11,1)),ABS(MOD(A72/Calculator!$F$11,1)-0.5))),1)</f>
        <v>1</v>
      </c>
      <c r="D72" s="176" t="n">
        <f aca="false">IF(Calculator!$E$12="YES",IF(A72&lt;Calculator!$G$12,0,MIN(MIN(MOD(A72/Calculator!$F$12,1),1-MOD(A72/Calculator!$F$12,1)),ABS(MOD(A72/Calculator!$F$12,1)-0.5))),1)</f>
        <v>1</v>
      </c>
      <c r="E72" s="176" t="n">
        <f aca="false">IF(Calculator!$E$13="YES",IF(A72&lt;Calculator!$G$13,0,MIN(MIN(MOD(A72/Calculator!$F$13,1),1-MOD(A72/Calculator!$F$13,1)),ABS(MOD(A72/Calculator!$F$13,1)-0.5))),1)</f>
        <v>0.0870526315789482</v>
      </c>
      <c r="F72" s="176" t="n">
        <f aca="false">IF(Calculator!$E$14="YES",IF(A72&lt;Calculator!$G$14,0,MIN(MIN(MOD(A72/Calculator!$F$14,1),1-MOD(A72/Calculator!$F$14,1)),ABS(MOD(A72/Calculator!$F$14,1)-0.5))),1)</f>
        <v>0.168684210526317</v>
      </c>
      <c r="G72" s="176" t="n">
        <f aca="false">IF(Calculator!$E$15="YES",IF(A72&lt;Calculator!$G$15,0,MIN(MIN(MOD(A72/Calculator!$F$15,1),1-MOD(A72/Calculator!$F$15,1)),ABS(MOD(A72/Calculator!$F$15,1)-0.5))),1)</f>
        <v>0.163842105263158</v>
      </c>
      <c r="H72" s="176" t="n">
        <f aca="false">IF(Calculator!$E$16="YES",IF(A72&lt;Calculator!$G$16,0,MIN(MIN(MOD(A72/Calculator!$F$16,1),1-MOD(A72/Calculator!$F$16,1)),ABS(MOD(A72/Calculator!$F$16,1)-0.5))),1)</f>
        <v>0.0124168421052622</v>
      </c>
      <c r="I72" s="176" t="n">
        <f aca="false">IF(Calculator!$E$17="YES",IF(A72&lt;Calculator!$G$17,0,MIN(MIN(MOD(A72/Calculator!$F$17,1),1-MOD(A72/Calculator!$F$17,1)),ABS(MOD(A72/Calculator!$F$17,1)-0.5))),1)</f>
        <v>0.242684210526314</v>
      </c>
      <c r="J72" s="176" t="n">
        <f aca="false">IF(Calculator!$E$18="YES",IF(A72&lt;Calculator!$G$18,0,MIN(MIN(MOD(A72/Calculator!$F$18,1),1-MOD(A72/Calculator!$F$18,1)),ABS(MOD(A72/Calculator!$F$18,1)-0.5))),1)</f>
        <v>0.0477052631578938</v>
      </c>
      <c r="K72" s="176" t="n">
        <f aca="false">IF(Calculator!$E$19="YES",IF(A72&lt;Calculator!$G$19,0,MIN(MIN(MOD(A72/Calculator!$F$19,1),1-MOD(A72/Calculator!$F$19,1)),ABS(MOD(A72/Calculator!$F$19,1)-0.5))),1)</f>
        <v>0.131263157894737</v>
      </c>
      <c r="L72" s="176" t="n">
        <f aca="false">IF(Calculator!$E$20="YES",IF(A72&lt;Calculator!$G$20,0,MIN(MIN(MOD(A72/Calculator!$F$20,1),1-MOD(A72/Calculator!$F$20,1)),ABS(MOD(A72/Calculator!$F$20,1)-0.5))),1)</f>
        <v>1</v>
      </c>
      <c r="M72" s="176" t="n">
        <f aca="false">MIN(B72:L72)</f>
        <v>0.0124168421052622</v>
      </c>
      <c r="N72" s="176" t="n">
        <f aca="false">SUMPRODUCT(($M$5:$M$555&gt;M72)*1)+SUMPRODUCT(($M$5:$M$555=M72)*(ROW($M$5:$M$555)&lt;ROW(M72)))+1</f>
        <v>356</v>
      </c>
      <c r="O72" s="176" t="str">
        <f aca="false">IF(M72&gt;=0.2,"★★★ EXCELLENT",IF(M72&gt;=0.12,"★★  GOOD",IF(M72&gt;=0.07,"★  FAIR",IF(M72&gt;=0.025,"⚠  MARGINAL","✗  AVOID"))))</f>
        <v>✗  AVOID</v>
      </c>
    </row>
    <row r="73" customFormat="false" ht="15" hidden="false" customHeight="true" outlineLevel="0" collapsed="false">
      <c r="A73" s="173" t="n">
        <v>11.8</v>
      </c>
      <c r="B73" s="174" t="n">
        <f aca="false">IF(Calculator!$E$10="YES",IF(A73&lt;Calculator!$G$10,0,MIN(MIN(MOD(A73/Calculator!$F$10,1),1-MOD(A73/Calculator!$F$10,1)),ABS(MOD(A73/Calculator!$F$10,1)-0.5))),1)</f>
        <v>1</v>
      </c>
      <c r="C73" s="174" t="n">
        <f aca="false">IF(Calculator!$E$11="YES",IF(A73&lt;Calculator!$G$11,0,MIN(MIN(MOD(A73/Calculator!$F$11,1),1-MOD(A73/Calculator!$F$11,1)),ABS(MOD(A73/Calculator!$F$11,1)-0.5))),1)</f>
        <v>1</v>
      </c>
      <c r="D73" s="174" t="n">
        <f aca="false">IF(Calculator!$E$12="YES",IF(A73&lt;Calculator!$G$12,0,MIN(MIN(MOD(A73/Calculator!$F$12,1),1-MOD(A73/Calculator!$F$12,1)),ABS(MOD(A73/Calculator!$F$12,1)-0.5))),1)</f>
        <v>1</v>
      </c>
      <c r="E73" s="174" t="n">
        <f aca="false">IF(Calculator!$E$13="YES",IF(A73&lt;Calculator!$G$13,0,MIN(MIN(MOD(A73/Calculator!$F$13,1),1-MOD(A73/Calculator!$F$13,1)),ABS(MOD(A73/Calculator!$F$13,1)-0.5))),1)</f>
        <v>0.0920701754385974</v>
      </c>
      <c r="F73" s="174" t="n">
        <f aca="false">IF(Calculator!$E$14="YES",IF(A73&lt;Calculator!$G$14,0,MIN(MIN(MOD(A73/Calculator!$F$14,1),1-MOD(A73/Calculator!$F$14,1)),ABS(MOD(A73/Calculator!$F$14,1)-0.5))),1)</f>
        <v>0.161578947368423</v>
      </c>
      <c r="G73" s="174" t="n">
        <f aca="false">IF(Calculator!$E$15="YES",IF(A73&lt;Calculator!$G$15,0,MIN(MIN(MOD(A73/Calculator!$F$15,1),1-MOD(A73/Calculator!$F$15,1)),ABS(MOD(A73/Calculator!$F$15,1)-0.5))),1)</f>
        <v>0.173789473684211</v>
      </c>
      <c r="H73" s="174" t="n">
        <f aca="false">IF(Calculator!$E$16="YES",IF(A73&lt;Calculator!$G$16,0,MIN(MIN(MOD(A73/Calculator!$F$16,1),1-MOD(A73/Calculator!$F$16,1)),ABS(MOD(A73/Calculator!$F$16,1)-0.5))),1)</f>
        <v>0.000297543859650196</v>
      </c>
      <c r="I73" s="174" t="n">
        <f aca="false">IF(Calculator!$E$17="YES",IF(A73&lt;Calculator!$G$17,0,MIN(MIN(MOD(A73/Calculator!$F$17,1),1-MOD(A73/Calculator!$F$17,1)),ABS(MOD(A73/Calculator!$F$17,1)-0.5))),1)</f>
        <v>0.24242105263158</v>
      </c>
      <c r="J73" s="174" t="n">
        <f aca="false">IF(Calculator!$E$18="YES",IF(A73&lt;Calculator!$G$18,0,MIN(MIN(MOD(A73/Calculator!$F$18,1),1-MOD(A73/Calculator!$F$18,1)),ABS(MOD(A73/Calculator!$F$18,1)-0.5))),1)</f>
        <v>0.0652070175438588</v>
      </c>
      <c r="K73" s="174" t="n">
        <f aca="false">IF(Calculator!$E$19="YES",IF(A73&lt;Calculator!$G$19,0,MIN(MIN(MOD(A73/Calculator!$F$19,1),1-MOD(A73/Calculator!$F$19,1)),ABS(MOD(A73/Calculator!$F$19,1)-0.5))),1)</f>
        <v>0.111017543859649</v>
      </c>
      <c r="L73" s="174" t="n">
        <f aca="false">IF(Calculator!$E$20="YES",IF(A73&lt;Calculator!$G$20,0,MIN(MIN(MOD(A73/Calculator!$F$20,1),1-MOD(A73/Calculator!$F$20,1)),ABS(MOD(A73/Calculator!$F$20,1)-0.5))),1)</f>
        <v>1</v>
      </c>
      <c r="M73" s="174" t="n">
        <f aca="false">MIN(B73:L73)</f>
        <v>0.000297543859650196</v>
      </c>
      <c r="N73" s="174" t="n">
        <f aca="false">SUMPRODUCT(($M$5:$M$555&gt;M73)*1)+SUMPRODUCT(($M$5:$M$555=M73)*(ROW($M$5:$M$555)&lt;ROW(M73)))+1</f>
        <v>498</v>
      </c>
      <c r="O73" s="174" t="str">
        <f aca="false">IF(M73&gt;=0.2,"★★★ EXCELLENT",IF(M73&gt;=0.12,"★★  GOOD",IF(M73&gt;=0.07,"★  FAIR",IF(M73&gt;=0.025,"⚠  MARGINAL","✗  AVOID"))))</f>
        <v>✗  AVOID</v>
      </c>
    </row>
    <row r="74" customFormat="false" ht="15" hidden="false" customHeight="true" outlineLevel="0" collapsed="false">
      <c r="A74" s="175" t="n">
        <v>11.9</v>
      </c>
      <c r="B74" s="176" t="n">
        <f aca="false">IF(Calculator!$E$10="YES",IF(A74&lt;Calculator!$G$10,0,MIN(MIN(MOD(A74/Calculator!$F$10,1),1-MOD(A74/Calculator!$F$10,1)),ABS(MOD(A74/Calculator!$F$10,1)-0.5))),1)</f>
        <v>1</v>
      </c>
      <c r="C74" s="176" t="n">
        <f aca="false">IF(Calculator!$E$11="YES",IF(A74&lt;Calculator!$G$11,0,MIN(MIN(MOD(A74/Calculator!$F$11,1),1-MOD(A74/Calculator!$F$11,1)),ABS(MOD(A74/Calculator!$F$11,1)-0.5))),1)</f>
        <v>1</v>
      </c>
      <c r="D74" s="176" t="n">
        <f aca="false">IF(Calculator!$E$12="YES",IF(A74&lt;Calculator!$G$12,0,MIN(MIN(MOD(A74/Calculator!$F$12,1),1-MOD(A74/Calculator!$F$12,1)),ABS(MOD(A74/Calculator!$F$12,1)-0.5))),1)</f>
        <v>1</v>
      </c>
      <c r="E74" s="176" t="n">
        <f aca="false">IF(Calculator!$E$13="YES",IF(A74&lt;Calculator!$G$13,0,MIN(MIN(MOD(A74/Calculator!$F$13,1),1-MOD(A74/Calculator!$F$13,1)),ABS(MOD(A74/Calculator!$F$13,1)-0.5))),1)</f>
        <v>0.0970877192982464</v>
      </c>
      <c r="F74" s="176" t="n">
        <f aca="false">IF(Calculator!$E$14="YES",IF(A74&lt;Calculator!$G$14,0,MIN(MIN(MOD(A74/Calculator!$F$14,1),1-MOD(A74/Calculator!$F$14,1)),ABS(MOD(A74/Calculator!$F$14,1)-0.5))),1)</f>
        <v>0.154473684210528</v>
      </c>
      <c r="G74" s="176" t="n">
        <f aca="false">IF(Calculator!$E$15="YES",IF(A74&lt;Calculator!$G$15,0,MIN(MIN(MOD(A74/Calculator!$F$15,1),1-MOD(A74/Calculator!$F$15,1)),ABS(MOD(A74/Calculator!$F$15,1)-0.5))),1)</f>
        <v>0.183736842105263</v>
      </c>
      <c r="H74" s="176" t="n">
        <f aca="false">IF(Calculator!$E$16="YES",IF(A74&lt;Calculator!$G$16,0,MIN(MIN(MOD(A74/Calculator!$F$16,1),1-MOD(A74/Calculator!$F$16,1)),ABS(MOD(A74/Calculator!$F$16,1)-0.5))),1)</f>
        <v>0.0130119298245626</v>
      </c>
      <c r="I74" s="176" t="n">
        <f aca="false">IF(Calculator!$E$17="YES",IF(A74&lt;Calculator!$G$17,0,MIN(MIN(MOD(A74/Calculator!$F$17,1),1-MOD(A74/Calculator!$F$17,1)),ABS(MOD(A74/Calculator!$F$17,1)-0.5))),1)</f>
        <v>0.227526315789475</v>
      </c>
      <c r="J74" s="176" t="n">
        <f aca="false">IF(Calculator!$E$18="YES",IF(A74&lt;Calculator!$G$18,0,MIN(MIN(MOD(A74/Calculator!$F$18,1),1-MOD(A74/Calculator!$F$18,1)),ABS(MOD(A74/Calculator!$F$18,1)-0.5))),1)</f>
        <v>0.0827087719298238</v>
      </c>
      <c r="K74" s="176" t="n">
        <f aca="false">IF(Calculator!$E$19="YES",IF(A74&lt;Calculator!$G$19,0,MIN(MIN(MOD(A74/Calculator!$F$19,1),1-MOD(A74/Calculator!$F$19,1)),ABS(MOD(A74/Calculator!$F$19,1)-0.5))),1)</f>
        <v>0.0907719298245615</v>
      </c>
      <c r="L74" s="176" t="n">
        <f aca="false">IF(Calculator!$E$20="YES",IF(A74&lt;Calculator!$G$20,0,MIN(MIN(MOD(A74/Calculator!$F$20,1),1-MOD(A74/Calculator!$F$20,1)),ABS(MOD(A74/Calculator!$F$20,1)-0.5))),1)</f>
        <v>1</v>
      </c>
      <c r="M74" s="176" t="n">
        <f aca="false">MIN(B74:L74)</f>
        <v>0.0130119298245626</v>
      </c>
      <c r="N74" s="176" t="n">
        <f aca="false">SUMPRODUCT(($M$5:$M$555&gt;M74)*1)+SUMPRODUCT(($M$5:$M$555=M74)*(ROW($M$5:$M$555)&lt;ROW(M74)))+1</f>
        <v>351</v>
      </c>
      <c r="O74" s="176" t="str">
        <f aca="false">IF(M74&gt;=0.2,"★★★ EXCELLENT",IF(M74&gt;=0.12,"★★  GOOD",IF(M74&gt;=0.07,"★  FAIR",IF(M74&gt;=0.025,"⚠  MARGINAL","✗  AVOID"))))</f>
        <v>✗  AVOID</v>
      </c>
    </row>
    <row r="75" customFormat="false" ht="15" hidden="false" customHeight="true" outlineLevel="0" collapsed="false">
      <c r="A75" s="173" t="n">
        <v>12</v>
      </c>
      <c r="B75" s="174" t="n">
        <f aca="false">IF(Calculator!$E$10="YES",IF(A75&lt;Calculator!$G$10,0,MIN(MIN(MOD(A75/Calculator!$F$10,1),1-MOD(A75/Calculator!$F$10,1)),ABS(MOD(A75/Calculator!$F$10,1)-0.5))),1)</f>
        <v>1</v>
      </c>
      <c r="C75" s="174" t="n">
        <f aca="false">IF(Calculator!$E$11="YES",IF(A75&lt;Calculator!$G$11,0,MIN(MIN(MOD(A75/Calculator!$F$11,1),1-MOD(A75/Calculator!$F$11,1)),ABS(MOD(A75/Calculator!$F$11,1)-0.5))),1)</f>
        <v>1</v>
      </c>
      <c r="D75" s="174" t="n">
        <f aca="false">IF(Calculator!$E$12="YES",IF(A75&lt;Calculator!$G$12,0,MIN(MIN(MOD(A75/Calculator!$F$12,1),1-MOD(A75/Calculator!$F$12,1)),ABS(MOD(A75/Calculator!$F$12,1)-0.5))),1)</f>
        <v>1</v>
      </c>
      <c r="E75" s="174" t="n">
        <f aca="false">IF(Calculator!$E$13="YES",IF(A75&lt;Calculator!$G$13,0,MIN(MIN(MOD(A75/Calculator!$F$13,1),1-MOD(A75/Calculator!$F$13,1)),ABS(MOD(A75/Calculator!$F$13,1)-0.5))),1)</f>
        <v>0.102105263157896</v>
      </c>
      <c r="F75" s="174" t="n">
        <f aca="false">IF(Calculator!$E$14="YES",IF(A75&lt;Calculator!$G$14,0,MIN(MIN(MOD(A75/Calculator!$F$14,1),1-MOD(A75/Calculator!$F$14,1)),ABS(MOD(A75/Calculator!$F$14,1)-0.5))),1)</f>
        <v>0.147368421052633</v>
      </c>
      <c r="G75" s="174" t="n">
        <f aca="false">IF(Calculator!$E$15="YES",IF(A75&lt;Calculator!$G$15,0,MIN(MIN(MOD(A75/Calculator!$F$15,1),1-MOD(A75/Calculator!$F$15,1)),ABS(MOD(A75/Calculator!$F$15,1)-0.5))),1)</f>
        <v>0.193684210526316</v>
      </c>
      <c r="H75" s="174" t="n">
        <f aca="false">IF(Calculator!$E$16="YES",IF(A75&lt;Calculator!$G$16,0,MIN(MIN(MOD(A75/Calculator!$F$16,1),1-MOD(A75/Calculator!$F$16,1)),ABS(MOD(A75/Calculator!$F$16,1)-0.5))),1)</f>
        <v>0.0257263157894747</v>
      </c>
      <c r="I75" s="174" t="n">
        <f aca="false">IF(Calculator!$E$17="YES",IF(A75&lt;Calculator!$G$17,0,MIN(MIN(MOD(A75/Calculator!$F$17,1),1-MOD(A75/Calculator!$F$17,1)),ABS(MOD(A75/Calculator!$F$17,1)-0.5))),1)</f>
        <v>0.21263157894737</v>
      </c>
      <c r="J75" s="174" t="n">
        <f aca="false">IF(Calculator!$E$18="YES",IF(A75&lt;Calculator!$G$18,0,MIN(MIN(MOD(A75/Calculator!$F$18,1),1-MOD(A75/Calculator!$F$18,1)),ABS(MOD(A75/Calculator!$F$18,1)-0.5))),1)</f>
        <v>0.100210526315788</v>
      </c>
      <c r="K75" s="174" t="n">
        <f aca="false">IF(Calculator!$E$19="YES",IF(A75&lt;Calculator!$G$19,0,MIN(MIN(MOD(A75/Calculator!$F$19,1),1-MOD(A75/Calculator!$F$19,1)),ABS(MOD(A75/Calculator!$F$19,1)-0.5))),1)</f>
        <v>0.0705263157894738</v>
      </c>
      <c r="L75" s="174" t="n">
        <f aca="false">IF(Calculator!$E$20="YES",IF(A75&lt;Calculator!$G$20,0,MIN(MIN(MOD(A75/Calculator!$F$20,1),1-MOD(A75/Calculator!$F$20,1)),ABS(MOD(A75/Calculator!$F$20,1)-0.5))),1)</f>
        <v>1</v>
      </c>
      <c r="M75" s="174" t="n">
        <f aca="false">MIN(B75:L75)</f>
        <v>0.0257263157894747</v>
      </c>
      <c r="N75" s="174" t="n">
        <f aca="false">SUMPRODUCT(($M$5:$M$555&gt;M75)*1)+SUMPRODUCT(($M$5:$M$555=M75)*(ROW($M$5:$M$555)&lt;ROW(M75)))+1</f>
        <v>246</v>
      </c>
      <c r="O75" s="174" t="str">
        <f aca="false">IF(M75&gt;=0.2,"★★★ EXCELLENT",IF(M75&gt;=0.12,"★★  GOOD",IF(M75&gt;=0.07,"★  FAIR",IF(M75&gt;=0.025,"⚠  MARGINAL","✗  AVOID"))))</f>
        <v>⚠  MARGINAL</v>
      </c>
    </row>
    <row r="76" customFormat="false" ht="15" hidden="false" customHeight="true" outlineLevel="0" collapsed="false">
      <c r="A76" s="175" t="n">
        <v>12.1</v>
      </c>
      <c r="B76" s="176" t="n">
        <f aca="false">IF(Calculator!$E$10="YES",IF(A76&lt;Calculator!$G$10,0,MIN(MIN(MOD(A76/Calculator!$F$10,1),1-MOD(A76/Calculator!$F$10,1)),ABS(MOD(A76/Calculator!$F$10,1)-0.5))),1)</f>
        <v>1</v>
      </c>
      <c r="C76" s="176" t="n">
        <f aca="false">IF(Calculator!$E$11="YES",IF(A76&lt;Calculator!$G$11,0,MIN(MIN(MOD(A76/Calculator!$F$11,1),1-MOD(A76/Calculator!$F$11,1)),ABS(MOD(A76/Calculator!$F$11,1)-0.5))),1)</f>
        <v>1</v>
      </c>
      <c r="D76" s="176" t="n">
        <f aca="false">IF(Calculator!$E$12="YES",IF(A76&lt;Calculator!$G$12,0,MIN(MIN(MOD(A76/Calculator!$F$12,1),1-MOD(A76/Calculator!$F$12,1)),ABS(MOD(A76/Calculator!$F$12,1)-0.5))),1)</f>
        <v>1</v>
      </c>
      <c r="E76" s="176" t="n">
        <f aca="false">IF(Calculator!$E$13="YES",IF(A76&lt;Calculator!$G$13,0,MIN(MIN(MOD(A76/Calculator!$F$13,1),1-MOD(A76/Calculator!$F$13,1)),ABS(MOD(A76/Calculator!$F$13,1)-0.5))),1)</f>
        <v>0.107122807017545</v>
      </c>
      <c r="F76" s="176" t="n">
        <f aca="false">IF(Calculator!$E$14="YES",IF(A76&lt;Calculator!$G$14,0,MIN(MIN(MOD(A76/Calculator!$F$14,1),1-MOD(A76/Calculator!$F$14,1)),ABS(MOD(A76/Calculator!$F$14,1)-0.5))),1)</f>
        <v>0.140263157894738</v>
      </c>
      <c r="G76" s="176" t="n">
        <f aca="false">IF(Calculator!$E$15="YES",IF(A76&lt;Calculator!$G$15,0,MIN(MIN(MOD(A76/Calculator!$F$15,1),1-MOD(A76/Calculator!$F$15,1)),ABS(MOD(A76/Calculator!$F$15,1)-0.5))),1)</f>
        <v>0.203631578947368</v>
      </c>
      <c r="H76" s="176" t="n">
        <f aca="false">IF(Calculator!$E$16="YES",IF(A76&lt;Calculator!$G$16,0,MIN(MIN(MOD(A76/Calculator!$F$16,1),1-MOD(A76/Calculator!$F$16,1)),ABS(MOD(A76/Calculator!$F$16,1)-0.5))),1)</f>
        <v>0.0384407017543869</v>
      </c>
      <c r="I76" s="176" t="n">
        <f aca="false">IF(Calculator!$E$17="YES",IF(A76&lt;Calculator!$G$17,0,MIN(MIN(MOD(A76/Calculator!$F$17,1),1-MOD(A76/Calculator!$F$17,1)),ABS(MOD(A76/Calculator!$F$17,1)-0.5))),1)</f>
        <v>0.197736842105265</v>
      </c>
      <c r="J76" s="176" t="n">
        <f aca="false">IF(Calculator!$E$18="YES",IF(A76&lt;Calculator!$G$18,0,MIN(MIN(MOD(A76/Calculator!$F$18,1),1-MOD(A76/Calculator!$F$18,1)),ABS(MOD(A76/Calculator!$F$18,1)-0.5))),1)</f>
        <v>0.117712280701753</v>
      </c>
      <c r="K76" s="176" t="n">
        <f aca="false">IF(Calculator!$E$19="YES",IF(A76&lt;Calculator!$G$19,0,MIN(MIN(MOD(A76/Calculator!$F$19,1),1-MOD(A76/Calculator!$F$19,1)),ABS(MOD(A76/Calculator!$F$19,1)-0.5))),1)</f>
        <v>0.050280701754386</v>
      </c>
      <c r="L76" s="176" t="n">
        <f aca="false">IF(Calculator!$E$20="YES",IF(A76&lt;Calculator!$G$20,0,MIN(MIN(MOD(A76/Calculator!$F$20,1),1-MOD(A76/Calculator!$F$20,1)),ABS(MOD(A76/Calculator!$F$20,1)-0.5))),1)</f>
        <v>1</v>
      </c>
      <c r="M76" s="176" t="n">
        <f aca="false">MIN(B76:L76)</f>
        <v>0.0384407017543869</v>
      </c>
      <c r="N76" s="176" t="n">
        <f aca="false">SUMPRODUCT(($M$5:$M$555&gt;M76)*1)+SUMPRODUCT(($M$5:$M$555=M76)*(ROW($M$5:$M$555)&lt;ROW(M76)))+1</f>
        <v>171</v>
      </c>
      <c r="O76" s="176" t="str">
        <f aca="false">IF(M76&gt;=0.2,"★★★ EXCELLENT",IF(M76&gt;=0.12,"★★  GOOD",IF(M76&gt;=0.07,"★  FAIR",IF(M76&gt;=0.025,"⚠  MARGINAL","✗  AVOID"))))</f>
        <v>⚠  MARGINAL</v>
      </c>
    </row>
    <row r="77" customFormat="false" ht="15" hidden="false" customHeight="true" outlineLevel="0" collapsed="false">
      <c r="A77" s="173" t="n">
        <v>12.2</v>
      </c>
      <c r="B77" s="174" t="n">
        <f aca="false">IF(Calculator!$E$10="YES",IF(A77&lt;Calculator!$G$10,0,MIN(MIN(MOD(A77/Calculator!$F$10,1),1-MOD(A77/Calculator!$F$10,1)),ABS(MOD(A77/Calculator!$F$10,1)-0.5))),1)</f>
        <v>1</v>
      </c>
      <c r="C77" s="174" t="n">
        <f aca="false">IF(Calculator!$E$11="YES",IF(A77&lt;Calculator!$G$11,0,MIN(MIN(MOD(A77/Calculator!$F$11,1),1-MOD(A77/Calculator!$F$11,1)),ABS(MOD(A77/Calculator!$F$11,1)-0.5))),1)</f>
        <v>1</v>
      </c>
      <c r="D77" s="174" t="n">
        <f aca="false">IF(Calculator!$E$12="YES",IF(A77&lt;Calculator!$G$12,0,MIN(MIN(MOD(A77/Calculator!$F$12,1),1-MOD(A77/Calculator!$F$12,1)),ABS(MOD(A77/Calculator!$F$12,1)-0.5))),1)</f>
        <v>1</v>
      </c>
      <c r="E77" s="174" t="n">
        <f aca="false">IF(Calculator!$E$13="YES",IF(A77&lt;Calculator!$G$13,0,MIN(MIN(MOD(A77/Calculator!$F$13,1),1-MOD(A77/Calculator!$F$13,1)),ABS(MOD(A77/Calculator!$F$13,1)-0.5))),1)</f>
        <v>0.112140350877194</v>
      </c>
      <c r="F77" s="174" t="n">
        <f aca="false">IF(Calculator!$E$14="YES",IF(A77&lt;Calculator!$G$14,0,MIN(MIN(MOD(A77/Calculator!$F$14,1),1-MOD(A77/Calculator!$F$14,1)),ABS(MOD(A77/Calculator!$F$14,1)-0.5))),1)</f>
        <v>0.133157894736844</v>
      </c>
      <c r="G77" s="174" t="n">
        <f aca="false">IF(Calculator!$E$15="YES",IF(A77&lt;Calculator!$G$15,0,MIN(MIN(MOD(A77/Calculator!$F$15,1),1-MOD(A77/Calculator!$F$15,1)),ABS(MOD(A77/Calculator!$F$15,1)-0.5))),1)</f>
        <v>0.213578947368421</v>
      </c>
      <c r="H77" s="174" t="n">
        <f aca="false">IF(Calculator!$E$16="YES",IF(A77&lt;Calculator!$G$16,0,MIN(MIN(MOD(A77/Calculator!$F$16,1),1-MOD(A77/Calculator!$F$16,1)),ABS(MOD(A77/Calculator!$F$16,1)-0.5))),1)</f>
        <v>0.0511550877192992</v>
      </c>
      <c r="I77" s="174" t="n">
        <f aca="false">IF(Calculator!$E$17="YES",IF(A77&lt;Calculator!$G$17,0,MIN(MIN(MOD(A77/Calculator!$F$17,1),1-MOD(A77/Calculator!$F$17,1)),ABS(MOD(A77/Calculator!$F$17,1)-0.5))),1)</f>
        <v>0.182842105263159</v>
      </c>
      <c r="J77" s="174" t="n">
        <f aca="false">IF(Calculator!$E$18="YES",IF(A77&lt;Calculator!$G$18,0,MIN(MIN(MOD(A77/Calculator!$F$18,1),1-MOD(A77/Calculator!$F$18,1)),ABS(MOD(A77/Calculator!$F$18,1)-0.5))),1)</f>
        <v>0.135214035087718</v>
      </c>
      <c r="K77" s="174" t="n">
        <f aca="false">IF(Calculator!$E$19="YES",IF(A77&lt;Calculator!$G$19,0,MIN(MIN(MOD(A77/Calculator!$F$19,1),1-MOD(A77/Calculator!$F$19,1)),ABS(MOD(A77/Calculator!$F$19,1)-0.5))),1)</f>
        <v>0.0300350877192983</v>
      </c>
      <c r="L77" s="174" t="n">
        <f aca="false">IF(Calculator!$E$20="YES",IF(A77&lt;Calculator!$G$20,0,MIN(MIN(MOD(A77/Calculator!$F$20,1),1-MOD(A77/Calculator!$F$20,1)),ABS(MOD(A77/Calculator!$F$20,1)-0.5))),1)</f>
        <v>1</v>
      </c>
      <c r="M77" s="174" t="n">
        <f aca="false">MIN(B77:L77)</f>
        <v>0.0300350877192983</v>
      </c>
      <c r="N77" s="174" t="n">
        <f aca="false">SUMPRODUCT(($M$5:$M$555&gt;M77)*1)+SUMPRODUCT(($M$5:$M$555=M77)*(ROW($M$5:$M$555)&lt;ROW(M77)))+1</f>
        <v>213</v>
      </c>
      <c r="O77" s="174" t="str">
        <f aca="false">IF(M77&gt;=0.2,"★★★ EXCELLENT",IF(M77&gt;=0.12,"★★  GOOD",IF(M77&gt;=0.07,"★  FAIR",IF(M77&gt;=0.025,"⚠  MARGINAL","✗  AVOID"))))</f>
        <v>⚠  MARGINAL</v>
      </c>
    </row>
    <row r="78" customFormat="false" ht="15" hidden="false" customHeight="true" outlineLevel="0" collapsed="false">
      <c r="A78" s="175" t="n">
        <v>12.3</v>
      </c>
      <c r="B78" s="176" t="n">
        <f aca="false">IF(Calculator!$E$10="YES",IF(A78&lt;Calculator!$G$10,0,MIN(MIN(MOD(A78/Calculator!$F$10,1),1-MOD(A78/Calculator!$F$10,1)),ABS(MOD(A78/Calculator!$F$10,1)-0.5))),1)</f>
        <v>1</v>
      </c>
      <c r="C78" s="176" t="n">
        <f aca="false">IF(Calculator!$E$11="YES",IF(A78&lt;Calculator!$G$11,0,MIN(MIN(MOD(A78/Calculator!$F$11,1),1-MOD(A78/Calculator!$F$11,1)),ABS(MOD(A78/Calculator!$F$11,1)-0.5))),1)</f>
        <v>1</v>
      </c>
      <c r="D78" s="176" t="n">
        <f aca="false">IF(Calculator!$E$12="YES",IF(A78&lt;Calculator!$G$12,0,MIN(MIN(MOD(A78/Calculator!$F$12,1),1-MOD(A78/Calculator!$F$12,1)),ABS(MOD(A78/Calculator!$F$12,1)-0.5))),1)</f>
        <v>1</v>
      </c>
      <c r="E78" s="176" t="n">
        <f aca="false">IF(Calculator!$E$13="YES",IF(A78&lt;Calculator!$G$13,0,MIN(MIN(MOD(A78/Calculator!$F$13,1),1-MOD(A78/Calculator!$F$13,1)),ABS(MOD(A78/Calculator!$F$13,1)-0.5))),1)</f>
        <v>0.117157894736843</v>
      </c>
      <c r="F78" s="176" t="n">
        <f aca="false">IF(Calculator!$E$14="YES",IF(A78&lt;Calculator!$G$14,0,MIN(MIN(MOD(A78/Calculator!$F$14,1),1-MOD(A78/Calculator!$F$14,1)),ABS(MOD(A78/Calculator!$F$14,1)-0.5))),1)</f>
        <v>0.126052631578949</v>
      </c>
      <c r="G78" s="176" t="n">
        <f aca="false">IF(Calculator!$E$15="YES",IF(A78&lt;Calculator!$G$15,0,MIN(MIN(MOD(A78/Calculator!$F$15,1),1-MOD(A78/Calculator!$F$15,1)),ABS(MOD(A78/Calculator!$F$15,1)-0.5))),1)</f>
        <v>0.223526315789474</v>
      </c>
      <c r="H78" s="176" t="n">
        <f aca="false">IF(Calculator!$E$16="YES",IF(A78&lt;Calculator!$G$16,0,MIN(MIN(MOD(A78/Calculator!$F$16,1),1-MOD(A78/Calculator!$F$16,1)),ABS(MOD(A78/Calculator!$F$16,1)-0.5))),1)</f>
        <v>0.0638694736842116</v>
      </c>
      <c r="I78" s="176" t="n">
        <f aca="false">IF(Calculator!$E$17="YES",IF(A78&lt;Calculator!$G$17,0,MIN(MIN(MOD(A78/Calculator!$F$17,1),1-MOD(A78/Calculator!$F$17,1)),ABS(MOD(A78/Calculator!$F$17,1)-0.5))),1)</f>
        <v>0.167947368421054</v>
      </c>
      <c r="J78" s="176" t="n">
        <f aca="false">IF(Calculator!$E$18="YES",IF(A78&lt;Calculator!$G$18,0,MIN(MIN(MOD(A78/Calculator!$F$18,1),1-MOD(A78/Calculator!$F$18,1)),ABS(MOD(A78/Calculator!$F$18,1)-0.5))),1)</f>
        <v>0.152715789473683</v>
      </c>
      <c r="K78" s="176" t="n">
        <f aca="false">IF(Calculator!$E$19="YES",IF(A78&lt;Calculator!$G$19,0,MIN(MIN(MOD(A78/Calculator!$F$19,1),1-MOD(A78/Calculator!$F$19,1)),ABS(MOD(A78/Calculator!$F$19,1)-0.5))),1)</f>
        <v>0.00978947368421057</v>
      </c>
      <c r="L78" s="176" t="n">
        <f aca="false">IF(Calculator!$E$20="YES",IF(A78&lt;Calculator!$G$20,0,MIN(MIN(MOD(A78/Calculator!$F$20,1),1-MOD(A78/Calculator!$F$20,1)),ABS(MOD(A78/Calculator!$F$20,1)-0.5))),1)</f>
        <v>1</v>
      </c>
      <c r="M78" s="176" t="n">
        <f aca="false">MIN(B78:L78)</f>
        <v>0.00978947368421057</v>
      </c>
      <c r="N78" s="176" t="n">
        <f aca="false">SUMPRODUCT(($M$5:$M$555&gt;M78)*1)+SUMPRODUCT(($M$5:$M$555=M78)*(ROW($M$5:$M$555)&lt;ROW(M78)))+1</f>
        <v>378</v>
      </c>
      <c r="O78" s="176" t="str">
        <f aca="false">IF(M78&gt;=0.2,"★★★ EXCELLENT",IF(M78&gt;=0.12,"★★  GOOD",IF(M78&gt;=0.07,"★  FAIR",IF(M78&gt;=0.025,"⚠  MARGINAL","✗  AVOID"))))</f>
        <v>✗  AVOID</v>
      </c>
    </row>
    <row r="79" customFormat="false" ht="15" hidden="false" customHeight="true" outlineLevel="0" collapsed="false">
      <c r="A79" s="173" t="n">
        <v>12.4</v>
      </c>
      <c r="B79" s="174" t="n">
        <f aca="false">IF(Calculator!$E$10="YES",IF(A79&lt;Calculator!$G$10,0,MIN(MIN(MOD(A79/Calculator!$F$10,1),1-MOD(A79/Calculator!$F$10,1)),ABS(MOD(A79/Calculator!$F$10,1)-0.5))),1)</f>
        <v>1</v>
      </c>
      <c r="C79" s="174" t="n">
        <f aca="false">IF(Calculator!$E$11="YES",IF(A79&lt;Calculator!$G$11,0,MIN(MIN(MOD(A79/Calculator!$F$11,1),1-MOD(A79/Calculator!$F$11,1)),ABS(MOD(A79/Calculator!$F$11,1)-0.5))),1)</f>
        <v>1</v>
      </c>
      <c r="D79" s="174" t="n">
        <f aca="false">IF(Calculator!$E$12="YES",IF(A79&lt;Calculator!$G$12,0,MIN(MIN(MOD(A79/Calculator!$F$12,1),1-MOD(A79/Calculator!$F$12,1)),ABS(MOD(A79/Calculator!$F$12,1)-0.5))),1)</f>
        <v>1</v>
      </c>
      <c r="E79" s="174" t="n">
        <f aca="false">IF(Calculator!$E$13="YES",IF(A79&lt;Calculator!$G$13,0,MIN(MIN(MOD(A79/Calculator!$F$13,1),1-MOD(A79/Calculator!$F$13,1)),ABS(MOD(A79/Calculator!$F$13,1)-0.5))),1)</f>
        <v>0.122175438596492</v>
      </c>
      <c r="F79" s="174" t="n">
        <f aca="false">IF(Calculator!$E$14="YES",IF(A79&lt;Calculator!$G$14,0,MIN(MIN(MOD(A79/Calculator!$F$14,1),1-MOD(A79/Calculator!$F$14,1)),ABS(MOD(A79/Calculator!$F$14,1)-0.5))),1)</f>
        <v>0.118947368421054</v>
      </c>
      <c r="G79" s="174" t="n">
        <f aca="false">IF(Calculator!$E$15="YES",IF(A79&lt;Calculator!$G$15,0,MIN(MIN(MOD(A79/Calculator!$F$15,1),1-MOD(A79/Calculator!$F$15,1)),ABS(MOD(A79/Calculator!$F$15,1)-0.5))),1)</f>
        <v>0.233473684210527</v>
      </c>
      <c r="H79" s="174" t="n">
        <f aca="false">IF(Calculator!$E$16="YES",IF(A79&lt;Calculator!$G$16,0,MIN(MIN(MOD(A79/Calculator!$F$16,1),1-MOD(A79/Calculator!$F$16,1)),ABS(MOD(A79/Calculator!$F$16,1)-0.5))),1)</f>
        <v>0.076583859649124</v>
      </c>
      <c r="I79" s="174" t="n">
        <f aca="false">IF(Calculator!$E$17="YES",IF(A79&lt;Calculator!$G$17,0,MIN(MIN(MOD(A79/Calculator!$F$17,1),1-MOD(A79/Calculator!$F$17,1)),ABS(MOD(A79/Calculator!$F$17,1)-0.5))),1)</f>
        <v>0.153052631578949</v>
      </c>
      <c r="J79" s="174" t="n">
        <f aca="false">IF(Calculator!$E$18="YES",IF(A79&lt;Calculator!$G$18,0,MIN(MIN(MOD(A79/Calculator!$F$18,1),1-MOD(A79/Calculator!$F$18,1)),ABS(MOD(A79/Calculator!$F$18,1)-0.5))),1)</f>
        <v>0.170217543859648</v>
      </c>
      <c r="K79" s="174" t="n">
        <f aca="false">IF(Calculator!$E$19="YES",IF(A79&lt;Calculator!$G$19,0,MIN(MIN(MOD(A79/Calculator!$F$19,1),1-MOD(A79/Calculator!$F$19,1)),ABS(MOD(A79/Calculator!$F$19,1)-0.5))),1)</f>
        <v>0.0104561403508772</v>
      </c>
      <c r="L79" s="174" t="n">
        <f aca="false">IF(Calculator!$E$20="YES",IF(A79&lt;Calculator!$G$20,0,MIN(MIN(MOD(A79/Calculator!$F$20,1),1-MOD(A79/Calculator!$F$20,1)),ABS(MOD(A79/Calculator!$F$20,1)-0.5))),1)</f>
        <v>1</v>
      </c>
      <c r="M79" s="174" t="n">
        <f aca="false">MIN(B79:L79)</f>
        <v>0.0104561403508772</v>
      </c>
      <c r="N79" s="174" t="n">
        <f aca="false">SUMPRODUCT(($M$5:$M$555&gt;M79)*1)+SUMPRODUCT(($M$5:$M$555=M79)*(ROW($M$5:$M$555)&lt;ROW(M79)))+1</f>
        <v>374</v>
      </c>
      <c r="O79" s="174" t="str">
        <f aca="false">IF(M79&gt;=0.2,"★★★ EXCELLENT",IF(M79&gt;=0.12,"★★  GOOD",IF(M79&gt;=0.07,"★  FAIR",IF(M79&gt;=0.025,"⚠  MARGINAL","✗  AVOID"))))</f>
        <v>✗  AVOID</v>
      </c>
    </row>
    <row r="80" customFormat="false" ht="15" hidden="false" customHeight="true" outlineLevel="0" collapsed="false">
      <c r="A80" s="175" t="n">
        <v>12.5</v>
      </c>
      <c r="B80" s="176" t="n">
        <f aca="false">IF(Calculator!$E$10="YES",IF(A80&lt;Calculator!$G$10,0,MIN(MIN(MOD(A80/Calculator!$F$10,1),1-MOD(A80/Calculator!$F$10,1)),ABS(MOD(A80/Calculator!$F$10,1)-0.5))),1)</f>
        <v>1</v>
      </c>
      <c r="C80" s="176" t="n">
        <f aca="false">IF(Calculator!$E$11="YES",IF(A80&lt;Calculator!$G$11,0,MIN(MIN(MOD(A80/Calculator!$F$11,1),1-MOD(A80/Calculator!$F$11,1)),ABS(MOD(A80/Calculator!$F$11,1)-0.5))),1)</f>
        <v>1</v>
      </c>
      <c r="D80" s="176" t="n">
        <f aca="false">IF(Calculator!$E$12="YES",IF(A80&lt;Calculator!$G$12,0,MIN(MIN(MOD(A80/Calculator!$F$12,1),1-MOD(A80/Calculator!$F$12,1)),ABS(MOD(A80/Calculator!$F$12,1)-0.5))),1)</f>
        <v>1</v>
      </c>
      <c r="E80" s="176" t="n">
        <f aca="false">IF(Calculator!$E$13="YES",IF(A80&lt;Calculator!$G$13,0,MIN(MIN(MOD(A80/Calculator!$F$13,1),1-MOD(A80/Calculator!$F$13,1)),ABS(MOD(A80/Calculator!$F$13,1)-0.5))),1)</f>
        <v>0.127192982456141</v>
      </c>
      <c r="F80" s="176" t="n">
        <f aca="false">IF(Calculator!$E$14="YES",IF(A80&lt;Calculator!$G$14,0,MIN(MIN(MOD(A80/Calculator!$F$14,1),1-MOD(A80/Calculator!$F$14,1)),ABS(MOD(A80/Calculator!$F$14,1)-0.5))),1)</f>
        <v>0.11184210526316</v>
      </c>
      <c r="G80" s="176" t="n">
        <f aca="false">IF(Calculator!$E$15="YES",IF(A80&lt;Calculator!$G$15,0,MIN(MIN(MOD(A80/Calculator!$F$15,1),1-MOD(A80/Calculator!$F$15,1)),ABS(MOD(A80/Calculator!$F$15,1)-0.5))),1)</f>
        <v>0.243421052631579</v>
      </c>
      <c r="H80" s="176" t="n">
        <f aca="false">IF(Calculator!$E$16="YES",IF(A80&lt;Calculator!$G$16,0,MIN(MIN(MOD(A80/Calculator!$F$16,1),1-MOD(A80/Calculator!$F$16,1)),ABS(MOD(A80/Calculator!$F$16,1)-0.5))),1)</f>
        <v>0.0892982456140361</v>
      </c>
      <c r="I80" s="176" t="n">
        <f aca="false">IF(Calculator!$E$17="YES",IF(A80&lt;Calculator!$G$17,0,MIN(MIN(MOD(A80/Calculator!$F$17,1),1-MOD(A80/Calculator!$F$17,1)),ABS(MOD(A80/Calculator!$F$17,1)-0.5))),1)</f>
        <v>0.138157894736844</v>
      </c>
      <c r="J80" s="176" t="n">
        <f aca="false">IF(Calculator!$E$18="YES",IF(A80&lt;Calculator!$G$18,0,MIN(MIN(MOD(A80/Calculator!$F$18,1),1-MOD(A80/Calculator!$F$18,1)),ABS(MOD(A80/Calculator!$F$18,1)-0.5))),1)</f>
        <v>0.187719298245613</v>
      </c>
      <c r="K80" s="176" t="n">
        <f aca="false">IF(Calculator!$E$19="YES",IF(A80&lt;Calculator!$G$19,0,MIN(MIN(MOD(A80/Calculator!$F$19,1),1-MOD(A80/Calculator!$F$19,1)),ABS(MOD(A80/Calculator!$F$19,1)-0.5))),1)</f>
        <v>0.0307017543859649</v>
      </c>
      <c r="L80" s="176" t="n">
        <f aca="false">IF(Calculator!$E$20="YES",IF(A80&lt;Calculator!$G$20,0,MIN(MIN(MOD(A80/Calculator!$F$20,1),1-MOD(A80/Calculator!$F$20,1)),ABS(MOD(A80/Calculator!$F$20,1)-0.5))),1)</f>
        <v>1</v>
      </c>
      <c r="M80" s="176" t="n">
        <f aca="false">MIN(B80:L80)</f>
        <v>0.0307017543859649</v>
      </c>
      <c r="N80" s="176" t="n">
        <f aca="false">SUMPRODUCT(($M$5:$M$555&gt;M80)*1)+SUMPRODUCT(($M$5:$M$555=M80)*(ROW($M$5:$M$555)&lt;ROW(M80)))+1</f>
        <v>209</v>
      </c>
      <c r="O80" s="176" t="str">
        <f aca="false">IF(M80&gt;=0.2,"★★★ EXCELLENT",IF(M80&gt;=0.12,"★★  GOOD",IF(M80&gt;=0.07,"★  FAIR",IF(M80&gt;=0.025,"⚠  MARGINAL","✗  AVOID"))))</f>
        <v>⚠  MARGINAL</v>
      </c>
    </row>
    <row r="81" customFormat="false" ht="15" hidden="false" customHeight="true" outlineLevel="0" collapsed="false">
      <c r="A81" s="173" t="n">
        <v>12.6</v>
      </c>
      <c r="B81" s="174" t="n">
        <f aca="false">IF(Calculator!$E$10="YES",IF(A81&lt;Calculator!$G$10,0,MIN(MIN(MOD(A81/Calculator!$F$10,1),1-MOD(A81/Calculator!$F$10,1)),ABS(MOD(A81/Calculator!$F$10,1)-0.5))),1)</f>
        <v>1</v>
      </c>
      <c r="C81" s="174" t="n">
        <f aca="false">IF(Calculator!$E$11="YES",IF(A81&lt;Calculator!$G$11,0,MIN(MIN(MOD(A81/Calculator!$F$11,1),1-MOD(A81/Calculator!$F$11,1)),ABS(MOD(A81/Calculator!$F$11,1)-0.5))),1)</f>
        <v>1</v>
      </c>
      <c r="D81" s="174" t="n">
        <f aca="false">IF(Calculator!$E$12="YES",IF(A81&lt;Calculator!$G$12,0,MIN(MIN(MOD(A81/Calculator!$F$12,1),1-MOD(A81/Calculator!$F$12,1)),ABS(MOD(A81/Calculator!$F$12,1)-0.5))),1)</f>
        <v>1</v>
      </c>
      <c r="E81" s="174" t="n">
        <f aca="false">IF(Calculator!$E$13="YES",IF(A81&lt;Calculator!$G$13,0,MIN(MIN(MOD(A81/Calculator!$F$13,1),1-MOD(A81/Calculator!$F$13,1)),ABS(MOD(A81/Calculator!$F$13,1)-0.5))),1)</f>
        <v>0.13221052631579</v>
      </c>
      <c r="F81" s="174" t="n">
        <f aca="false">IF(Calculator!$E$14="YES",IF(A81&lt;Calculator!$G$14,0,MIN(MIN(MOD(A81/Calculator!$F$14,1),1-MOD(A81/Calculator!$F$14,1)),ABS(MOD(A81/Calculator!$F$14,1)-0.5))),1)</f>
        <v>0.104736842105265</v>
      </c>
      <c r="G81" s="174" t="n">
        <f aca="false">IF(Calculator!$E$15="YES",IF(A81&lt;Calculator!$G$15,0,MIN(MIN(MOD(A81/Calculator!$F$15,1),1-MOD(A81/Calculator!$F$15,1)),ABS(MOD(A81/Calculator!$F$15,1)-0.5))),1)</f>
        <v>0.246631578947368</v>
      </c>
      <c r="H81" s="174" t="n">
        <f aca="false">IF(Calculator!$E$16="YES",IF(A81&lt;Calculator!$G$16,0,MIN(MIN(MOD(A81/Calculator!$F$16,1),1-MOD(A81/Calculator!$F$16,1)),ABS(MOD(A81/Calculator!$F$16,1)-0.5))),1)</f>
        <v>0.102012631578948</v>
      </c>
      <c r="I81" s="174" t="n">
        <f aca="false">IF(Calculator!$E$17="YES",IF(A81&lt;Calculator!$G$17,0,MIN(MIN(MOD(A81/Calculator!$F$17,1),1-MOD(A81/Calculator!$F$17,1)),ABS(MOD(A81/Calculator!$F$17,1)-0.5))),1)</f>
        <v>0.123263157894738</v>
      </c>
      <c r="J81" s="174" t="n">
        <f aca="false">IF(Calculator!$E$18="YES",IF(A81&lt;Calculator!$G$18,0,MIN(MIN(MOD(A81/Calculator!$F$18,1),1-MOD(A81/Calculator!$F$18,1)),ABS(MOD(A81/Calculator!$F$18,1)-0.5))),1)</f>
        <v>0.205221052631578</v>
      </c>
      <c r="K81" s="174" t="n">
        <f aca="false">IF(Calculator!$E$19="YES",IF(A81&lt;Calculator!$G$19,0,MIN(MIN(MOD(A81/Calculator!$F$19,1),1-MOD(A81/Calculator!$F$19,1)),ABS(MOD(A81/Calculator!$F$19,1)-0.5))),1)</f>
        <v>0.0509473684210526</v>
      </c>
      <c r="L81" s="174" t="n">
        <f aca="false">IF(Calculator!$E$20="YES",IF(A81&lt;Calculator!$G$20,0,MIN(MIN(MOD(A81/Calculator!$F$20,1),1-MOD(A81/Calculator!$F$20,1)),ABS(MOD(A81/Calculator!$F$20,1)-0.5))),1)</f>
        <v>1</v>
      </c>
      <c r="M81" s="174" t="n">
        <f aca="false">MIN(B81:L81)</f>
        <v>0.0509473684210526</v>
      </c>
      <c r="N81" s="174" t="n">
        <f aca="false">SUMPRODUCT(($M$5:$M$555&gt;M81)*1)+SUMPRODUCT(($M$5:$M$555=M81)*(ROW($M$5:$M$555)&lt;ROW(M81)))+1</f>
        <v>113</v>
      </c>
      <c r="O81" s="174" t="str">
        <f aca="false">IF(M81&gt;=0.2,"★★★ EXCELLENT",IF(M81&gt;=0.12,"★★  GOOD",IF(M81&gt;=0.07,"★  FAIR",IF(M81&gt;=0.025,"⚠  MARGINAL","✗  AVOID"))))</f>
        <v>⚠  MARGINAL</v>
      </c>
    </row>
    <row r="82" customFormat="false" ht="15" hidden="false" customHeight="true" outlineLevel="0" collapsed="false">
      <c r="A82" s="175" t="n">
        <v>12.7</v>
      </c>
      <c r="B82" s="176" t="n">
        <f aca="false">IF(Calculator!$E$10="YES",IF(A82&lt;Calculator!$G$10,0,MIN(MIN(MOD(A82/Calculator!$F$10,1),1-MOD(A82/Calculator!$F$10,1)),ABS(MOD(A82/Calculator!$F$10,1)-0.5))),1)</f>
        <v>1</v>
      </c>
      <c r="C82" s="176" t="n">
        <f aca="false">IF(Calculator!$E$11="YES",IF(A82&lt;Calculator!$G$11,0,MIN(MIN(MOD(A82/Calculator!$F$11,1),1-MOD(A82/Calculator!$F$11,1)),ABS(MOD(A82/Calculator!$F$11,1)-0.5))),1)</f>
        <v>1</v>
      </c>
      <c r="D82" s="176" t="n">
        <f aca="false">IF(Calculator!$E$12="YES",IF(A82&lt;Calculator!$G$12,0,MIN(MIN(MOD(A82/Calculator!$F$12,1),1-MOD(A82/Calculator!$F$12,1)),ABS(MOD(A82/Calculator!$F$12,1)-0.5))),1)</f>
        <v>1</v>
      </c>
      <c r="E82" s="176" t="n">
        <f aca="false">IF(Calculator!$E$13="YES",IF(A82&lt;Calculator!$G$13,0,MIN(MIN(MOD(A82/Calculator!$F$13,1),1-MOD(A82/Calculator!$F$13,1)),ABS(MOD(A82/Calculator!$F$13,1)-0.5))),1)</f>
        <v>0.137228070175439</v>
      </c>
      <c r="F82" s="176" t="n">
        <f aca="false">IF(Calculator!$E$14="YES",IF(A82&lt;Calculator!$G$14,0,MIN(MIN(MOD(A82/Calculator!$F$14,1),1-MOD(A82/Calculator!$F$14,1)),ABS(MOD(A82/Calculator!$F$14,1)-0.5))),1)</f>
        <v>0.0976315789473701</v>
      </c>
      <c r="G82" s="176" t="n">
        <f aca="false">IF(Calculator!$E$15="YES",IF(A82&lt;Calculator!$G$15,0,MIN(MIN(MOD(A82/Calculator!$F$15,1),1-MOD(A82/Calculator!$F$15,1)),ABS(MOD(A82/Calculator!$F$15,1)-0.5))),1)</f>
        <v>0.236684210526316</v>
      </c>
      <c r="H82" s="176" t="n">
        <f aca="false">IF(Calculator!$E$16="YES",IF(A82&lt;Calculator!$G$16,0,MIN(MIN(MOD(A82/Calculator!$F$16,1),1-MOD(A82/Calculator!$F$16,1)),ABS(MOD(A82/Calculator!$F$16,1)-0.5))),1)</f>
        <v>0.114727017543861</v>
      </c>
      <c r="I82" s="176" t="n">
        <f aca="false">IF(Calculator!$E$17="YES",IF(A82&lt;Calculator!$G$17,0,MIN(MIN(MOD(A82/Calculator!$F$17,1),1-MOD(A82/Calculator!$F$17,1)),ABS(MOD(A82/Calculator!$F$17,1)-0.5))),1)</f>
        <v>0.108368421052633</v>
      </c>
      <c r="J82" s="176" t="n">
        <f aca="false">IF(Calculator!$E$18="YES",IF(A82&lt;Calculator!$G$18,0,MIN(MIN(MOD(A82/Calculator!$F$18,1),1-MOD(A82/Calculator!$F$18,1)),ABS(MOD(A82/Calculator!$F$18,1)-0.5))),1)</f>
        <v>0.222722807017543</v>
      </c>
      <c r="K82" s="176" t="n">
        <f aca="false">IF(Calculator!$E$19="YES",IF(A82&lt;Calculator!$G$19,0,MIN(MIN(MOD(A82/Calculator!$F$19,1),1-MOD(A82/Calculator!$F$19,1)),ABS(MOD(A82/Calculator!$F$19,1)-0.5))),1)</f>
        <v>0.0711929824561404</v>
      </c>
      <c r="L82" s="176" t="n">
        <f aca="false">IF(Calculator!$E$20="YES",IF(A82&lt;Calculator!$G$20,0,MIN(MIN(MOD(A82/Calculator!$F$20,1),1-MOD(A82/Calculator!$F$20,1)),ABS(MOD(A82/Calculator!$F$20,1)-0.5))),1)</f>
        <v>1</v>
      </c>
      <c r="M82" s="176" t="n">
        <f aca="false">MIN(B82:L82)</f>
        <v>0.0711929824561404</v>
      </c>
      <c r="N82" s="176" t="n">
        <f aca="false">SUMPRODUCT(($M$5:$M$555&gt;M82)*1)+SUMPRODUCT(($M$5:$M$555=M82)*(ROW($M$5:$M$555)&lt;ROW(M82)))+1</f>
        <v>61</v>
      </c>
      <c r="O82" s="176" t="str">
        <f aca="false">IF(M82&gt;=0.2,"★★★ EXCELLENT",IF(M82&gt;=0.12,"★★  GOOD",IF(M82&gt;=0.07,"★  FAIR",IF(M82&gt;=0.025,"⚠  MARGINAL","✗  AVOID"))))</f>
        <v>★  FAIR</v>
      </c>
    </row>
    <row r="83" customFormat="false" ht="15" hidden="false" customHeight="true" outlineLevel="0" collapsed="false">
      <c r="A83" s="173" t="n">
        <v>12.8</v>
      </c>
      <c r="B83" s="174" t="n">
        <f aca="false">IF(Calculator!$E$10="YES",IF(A83&lt;Calculator!$G$10,0,MIN(MIN(MOD(A83/Calculator!$F$10,1),1-MOD(A83/Calculator!$F$10,1)),ABS(MOD(A83/Calculator!$F$10,1)-0.5))),1)</f>
        <v>1</v>
      </c>
      <c r="C83" s="174" t="n">
        <f aca="false">IF(Calculator!$E$11="YES",IF(A83&lt;Calculator!$G$11,0,MIN(MIN(MOD(A83/Calculator!$F$11,1),1-MOD(A83/Calculator!$F$11,1)),ABS(MOD(A83/Calculator!$F$11,1)-0.5))),1)</f>
        <v>1</v>
      </c>
      <c r="D83" s="174" t="n">
        <f aca="false">IF(Calculator!$E$12="YES",IF(A83&lt;Calculator!$G$12,0,MIN(MIN(MOD(A83/Calculator!$F$12,1),1-MOD(A83/Calculator!$F$12,1)),ABS(MOD(A83/Calculator!$F$12,1)-0.5))),1)</f>
        <v>1</v>
      </c>
      <c r="E83" s="174" t="n">
        <f aca="false">IF(Calculator!$E$13="YES",IF(A83&lt;Calculator!$G$13,0,MIN(MIN(MOD(A83/Calculator!$F$13,1),1-MOD(A83/Calculator!$F$13,1)),ABS(MOD(A83/Calculator!$F$13,1)-0.5))),1)</f>
        <v>0.142245614035089</v>
      </c>
      <c r="F83" s="174" t="n">
        <f aca="false">IF(Calculator!$E$14="YES",IF(A83&lt;Calculator!$G$14,0,MIN(MIN(MOD(A83/Calculator!$F$14,1),1-MOD(A83/Calculator!$F$14,1)),ABS(MOD(A83/Calculator!$F$14,1)-0.5))),1)</f>
        <v>0.0905263157894752</v>
      </c>
      <c r="G83" s="174" t="n">
        <f aca="false">IF(Calculator!$E$15="YES",IF(A83&lt;Calculator!$G$15,0,MIN(MIN(MOD(A83/Calculator!$F$15,1),1-MOD(A83/Calculator!$F$15,1)),ABS(MOD(A83/Calculator!$F$15,1)-0.5))),1)</f>
        <v>0.226736842105263</v>
      </c>
      <c r="H83" s="174" t="n">
        <f aca="false">IF(Calculator!$E$16="YES",IF(A83&lt;Calculator!$G$16,0,MIN(MIN(MOD(A83/Calculator!$F$16,1),1-MOD(A83/Calculator!$F$16,1)),ABS(MOD(A83/Calculator!$F$16,1)-0.5))),1)</f>
        <v>0.127441403508773</v>
      </c>
      <c r="I83" s="174" t="n">
        <f aca="false">IF(Calculator!$E$17="YES",IF(A83&lt;Calculator!$G$17,0,MIN(MIN(MOD(A83/Calculator!$F$17,1),1-MOD(A83/Calculator!$F$17,1)),ABS(MOD(A83/Calculator!$F$17,1)-0.5))),1)</f>
        <v>0.0934736842105277</v>
      </c>
      <c r="J83" s="174" t="n">
        <f aca="false">IF(Calculator!$E$18="YES",IF(A83&lt;Calculator!$G$18,0,MIN(MIN(MOD(A83/Calculator!$F$18,1),1-MOD(A83/Calculator!$F$18,1)),ABS(MOD(A83/Calculator!$F$18,1)-0.5))),1)</f>
        <v>0.240224561403508</v>
      </c>
      <c r="K83" s="174" t="n">
        <f aca="false">IF(Calculator!$E$19="YES",IF(A83&lt;Calculator!$G$19,0,MIN(MIN(MOD(A83/Calculator!$F$19,1),1-MOD(A83/Calculator!$F$19,1)),ABS(MOD(A83/Calculator!$F$19,1)-0.5))),1)</f>
        <v>0.0914385964912281</v>
      </c>
      <c r="L83" s="174" t="n">
        <f aca="false">IF(Calculator!$E$20="YES",IF(A83&lt;Calculator!$G$20,0,MIN(MIN(MOD(A83/Calculator!$F$20,1),1-MOD(A83/Calculator!$F$20,1)),ABS(MOD(A83/Calculator!$F$20,1)-0.5))),1)</f>
        <v>1</v>
      </c>
      <c r="M83" s="174" t="n">
        <f aca="false">MIN(B83:L83)</f>
        <v>0.0905263157894752</v>
      </c>
      <c r="N83" s="174" t="n">
        <f aca="false">SUMPRODUCT(($M$5:$M$555&gt;M83)*1)+SUMPRODUCT(($M$5:$M$555=M83)*(ROW($M$5:$M$555)&lt;ROW(M83)))+1</f>
        <v>25</v>
      </c>
      <c r="O83" s="174" t="str">
        <f aca="false">IF(M83&gt;=0.2,"★★★ EXCELLENT",IF(M83&gt;=0.12,"★★  GOOD",IF(M83&gt;=0.07,"★  FAIR",IF(M83&gt;=0.025,"⚠  MARGINAL","✗  AVOID"))))</f>
        <v>★  FAIR</v>
      </c>
    </row>
    <row r="84" customFormat="false" ht="15" hidden="false" customHeight="true" outlineLevel="0" collapsed="false">
      <c r="A84" s="175" t="n">
        <v>12.9</v>
      </c>
      <c r="B84" s="176" t="n">
        <f aca="false">IF(Calculator!$E$10="YES",IF(A84&lt;Calculator!$G$10,0,MIN(MIN(MOD(A84/Calculator!$F$10,1),1-MOD(A84/Calculator!$F$10,1)),ABS(MOD(A84/Calculator!$F$10,1)-0.5))),1)</f>
        <v>1</v>
      </c>
      <c r="C84" s="176" t="n">
        <f aca="false">IF(Calculator!$E$11="YES",IF(A84&lt;Calculator!$G$11,0,MIN(MIN(MOD(A84/Calculator!$F$11,1),1-MOD(A84/Calculator!$F$11,1)),ABS(MOD(A84/Calculator!$F$11,1)-0.5))),1)</f>
        <v>1</v>
      </c>
      <c r="D84" s="176" t="n">
        <f aca="false">IF(Calculator!$E$12="YES",IF(A84&lt;Calculator!$G$12,0,MIN(MIN(MOD(A84/Calculator!$F$12,1),1-MOD(A84/Calculator!$F$12,1)),ABS(MOD(A84/Calculator!$F$12,1)-0.5))),1)</f>
        <v>1</v>
      </c>
      <c r="E84" s="176" t="n">
        <f aca="false">IF(Calculator!$E$13="YES",IF(A84&lt;Calculator!$G$13,0,MIN(MIN(MOD(A84/Calculator!$F$13,1),1-MOD(A84/Calculator!$F$13,1)),ABS(MOD(A84/Calculator!$F$13,1)-0.5))),1)</f>
        <v>0.147263157894738</v>
      </c>
      <c r="F84" s="176" t="n">
        <f aca="false">IF(Calculator!$E$14="YES",IF(A84&lt;Calculator!$G$14,0,MIN(MIN(MOD(A84/Calculator!$F$14,1),1-MOD(A84/Calculator!$F$14,1)),ABS(MOD(A84/Calculator!$F$14,1)-0.5))),1)</f>
        <v>0.0834210526315806</v>
      </c>
      <c r="G84" s="176" t="n">
        <f aca="false">IF(Calculator!$E$15="YES",IF(A84&lt;Calculator!$G$15,0,MIN(MIN(MOD(A84/Calculator!$F$15,1),1-MOD(A84/Calculator!$F$15,1)),ABS(MOD(A84/Calculator!$F$15,1)-0.5))),1)</f>
        <v>0.21678947368421</v>
      </c>
      <c r="H84" s="176" t="n">
        <f aca="false">IF(Calculator!$E$16="YES",IF(A84&lt;Calculator!$G$16,0,MIN(MIN(MOD(A84/Calculator!$F$16,1),1-MOD(A84/Calculator!$F$16,1)),ABS(MOD(A84/Calculator!$F$16,1)-0.5))),1)</f>
        <v>0.140155789473685</v>
      </c>
      <c r="I84" s="176" t="n">
        <f aca="false">IF(Calculator!$E$17="YES",IF(A84&lt;Calculator!$G$17,0,MIN(MIN(MOD(A84/Calculator!$F$17,1),1-MOD(A84/Calculator!$F$17,1)),ABS(MOD(A84/Calculator!$F$17,1)-0.5))),1)</f>
        <v>0.0785789473684224</v>
      </c>
      <c r="J84" s="176" t="n">
        <f aca="false">IF(Calculator!$E$18="YES",IF(A84&lt;Calculator!$G$18,0,MIN(MIN(MOD(A84/Calculator!$F$18,1),1-MOD(A84/Calculator!$F$18,1)),ABS(MOD(A84/Calculator!$F$18,1)-0.5))),1)</f>
        <v>0.242273684210527</v>
      </c>
      <c r="K84" s="176" t="n">
        <f aca="false">IF(Calculator!$E$19="YES",IF(A84&lt;Calculator!$G$19,0,MIN(MIN(MOD(A84/Calculator!$F$19,1),1-MOD(A84/Calculator!$F$19,1)),ABS(MOD(A84/Calculator!$F$19,1)-0.5))),1)</f>
        <v>0.111684210526316</v>
      </c>
      <c r="L84" s="176" t="n">
        <f aca="false">IF(Calculator!$E$20="YES",IF(A84&lt;Calculator!$G$20,0,MIN(MIN(MOD(A84/Calculator!$F$20,1),1-MOD(A84/Calculator!$F$20,1)),ABS(MOD(A84/Calculator!$F$20,1)-0.5))),1)</f>
        <v>1</v>
      </c>
      <c r="M84" s="176" t="n">
        <f aca="false">MIN(B84:L84)</f>
        <v>0.0785789473684224</v>
      </c>
      <c r="N84" s="176" t="n">
        <f aca="false">SUMPRODUCT(($M$5:$M$555&gt;M84)*1)+SUMPRODUCT(($M$5:$M$555=M84)*(ROW($M$5:$M$555)&lt;ROW(M84)))+1</f>
        <v>48</v>
      </c>
      <c r="O84" s="176" t="str">
        <f aca="false">IF(M84&gt;=0.2,"★★★ EXCELLENT",IF(M84&gt;=0.12,"★★  GOOD",IF(M84&gt;=0.07,"★  FAIR",IF(M84&gt;=0.025,"⚠  MARGINAL","✗  AVOID"))))</f>
        <v>★  FAIR</v>
      </c>
    </row>
    <row r="85" customFormat="false" ht="15" hidden="false" customHeight="true" outlineLevel="0" collapsed="false">
      <c r="A85" s="173" t="n">
        <v>13</v>
      </c>
      <c r="B85" s="174" t="n">
        <f aca="false">IF(Calculator!$E$10="YES",IF(A85&lt;Calculator!$G$10,0,MIN(MIN(MOD(A85/Calculator!$F$10,1),1-MOD(A85/Calculator!$F$10,1)),ABS(MOD(A85/Calculator!$F$10,1)-0.5))),1)</f>
        <v>1</v>
      </c>
      <c r="C85" s="174" t="n">
        <f aca="false">IF(Calculator!$E$11="YES",IF(A85&lt;Calculator!$G$11,0,MIN(MIN(MOD(A85/Calculator!$F$11,1),1-MOD(A85/Calculator!$F$11,1)),ABS(MOD(A85/Calculator!$F$11,1)-0.5))),1)</f>
        <v>1</v>
      </c>
      <c r="D85" s="174" t="n">
        <f aca="false">IF(Calculator!$E$12="YES",IF(A85&lt;Calculator!$G$12,0,MIN(MIN(MOD(A85/Calculator!$F$12,1),1-MOD(A85/Calculator!$F$12,1)),ABS(MOD(A85/Calculator!$F$12,1)-0.5))),1)</f>
        <v>1</v>
      </c>
      <c r="E85" s="174" t="n">
        <f aca="false">IF(Calculator!$E$13="YES",IF(A85&lt;Calculator!$G$13,0,MIN(MIN(MOD(A85/Calculator!$F$13,1),1-MOD(A85/Calculator!$F$13,1)),ABS(MOD(A85/Calculator!$F$13,1)-0.5))),1)</f>
        <v>0.152280701754387</v>
      </c>
      <c r="F85" s="174" t="n">
        <f aca="false">IF(Calculator!$E$14="YES",IF(A85&lt;Calculator!$G$14,0,MIN(MIN(MOD(A85/Calculator!$F$14,1),1-MOD(A85/Calculator!$F$14,1)),ABS(MOD(A85/Calculator!$F$14,1)-0.5))),1)</f>
        <v>0.0763157894736859</v>
      </c>
      <c r="G85" s="174" t="n">
        <f aca="false">IF(Calculator!$E$15="YES",IF(A85&lt;Calculator!$G$15,0,MIN(MIN(MOD(A85/Calculator!$F$15,1),1-MOD(A85/Calculator!$F$15,1)),ABS(MOD(A85/Calculator!$F$15,1)-0.5))),1)</f>
        <v>0.206842105263158</v>
      </c>
      <c r="H85" s="174" t="n">
        <f aca="false">IF(Calculator!$E$16="YES",IF(A85&lt;Calculator!$G$16,0,MIN(MIN(MOD(A85/Calculator!$F$16,1),1-MOD(A85/Calculator!$F$16,1)),ABS(MOD(A85/Calculator!$F$16,1)-0.5))),1)</f>
        <v>0.152870175438598</v>
      </c>
      <c r="I85" s="174" t="n">
        <f aca="false">IF(Calculator!$E$17="YES",IF(A85&lt;Calculator!$G$17,0,MIN(MIN(MOD(A85/Calculator!$F$17,1),1-MOD(A85/Calculator!$F$17,1)),ABS(MOD(A85/Calculator!$F$17,1)-0.5))),1)</f>
        <v>0.0636842105263173</v>
      </c>
      <c r="J85" s="174" t="n">
        <f aca="false">IF(Calculator!$E$18="YES",IF(A85&lt;Calculator!$G$18,0,MIN(MIN(MOD(A85/Calculator!$F$18,1),1-MOD(A85/Calculator!$F$18,1)),ABS(MOD(A85/Calculator!$F$18,1)-0.5))),1)</f>
        <v>0.224771929824562</v>
      </c>
      <c r="K85" s="174" t="n">
        <f aca="false">IF(Calculator!$E$19="YES",IF(A85&lt;Calculator!$G$19,0,MIN(MIN(MOD(A85/Calculator!$F$19,1),1-MOD(A85/Calculator!$F$19,1)),ABS(MOD(A85/Calculator!$F$19,1)-0.5))),1)</f>
        <v>0.131929824561404</v>
      </c>
      <c r="L85" s="174" t="n">
        <f aca="false">IF(Calculator!$E$20="YES",IF(A85&lt;Calculator!$G$20,0,MIN(MIN(MOD(A85/Calculator!$F$20,1),1-MOD(A85/Calculator!$F$20,1)),ABS(MOD(A85/Calculator!$F$20,1)-0.5))),1)</f>
        <v>1</v>
      </c>
      <c r="M85" s="174" t="n">
        <f aca="false">MIN(B85:L85)</f>
        <v>0.0636842105263173</v>
      </c>
      <c r="N85" s="174" t="n">
        <f aca="false">SUMPRODUCT(($M$5:$M$555&gt;M85)*1)+SUMPRODUCT(($M$5:$M$555=M85)*(ROW($M$5:$M$555)&lt;ROW(M85)))+1</f>
        <v>77</v>
      </c>
      <c r="O85" s="174" t="str">
        <f aca="false">IF(M85&gt;=0.2,"★★★ EXCELLENT",IF(M85&gt;=0.12,"★★  GOOD",IF(M85&gt;=0.07,"★  FAIR",IF(M85&gt;=0.025,"⚠  MARGINAL","✗  AVOID"))))</f>
        <v>⚠  MARGINAL</v>
      </c>
    </row>
    <row r="86" customFormat="false" ht="15" hidden="false" customHeight="true" outlineLevel="0" collapsed="false">
      <c r="A86" s="175" t="n">
        <v>13.1</v>
      </c>
      <c r="B86" s="176" t="n">
        <f aca="false">IF(Calculator!$E$10="YES",IF(A86&lt;Calculator!$G$10,0,MIN(MIN(MOD(A86/Calculator!$F$10,1),1-MOD(A86/Calculator!$F$10,1)),ABS(MOD(A86/Calculator!$F$10,1)-0.5))),1)</f>
        <v>1</v>
      </c>
      <c r="C86" s="176" t="n">
        <f aca="false">IF(Calculator!$E$11="YES",IF(A86&lt;Calculator!$G$11,0,MIN(MIN(MOD(A86/Calculator!$F$11,1),1-MOD(A86/Calculator!$F$11,1)),ABS(MOD(A86/Calculator!$F$11,1)-0.5))),1)</f>
        <v>1</v>
      </c>
      <c r="D86" s="176" t="n">
        <f aca="false">IF(Calculator!$E$12="YES",IF(A86&lt;Calculator!$G$12,0,MIN(MIN(MOD(A86/Calculator!$F$12,1),1-MOD(A86/Calculator!$F$12,1)),ABS(MOD(A86/Calculator!$F$12,1)-0.5))),1)</f>
        <v>1</v>
      </c>
      <c r="E86" s="176" t="n">
        <f aca="false">IF(Calculator!$E$13="YES",IF(A86&lt;Calculator!$G$13,0,MIN(MIN(MOD(A86/Calculator!$F$13,1),1-MOD(A86/Calculator!$F$13,1)),ABS(MOD(A86/Calculator!$F$13,1)-0.5))),1)</f>
        <v>0.157298245614036</v>
      </c>
      <c r="F86" s="176" t="n">
        <f aca="false">IF(Calculator!$E$14="YES",IF(A86&lt;Calculator!$G$14,0,MIN(MIN(MOD(A86/Calculator!$F$14,1),1-MOD(A86/Calculator!$F$14,1)),ABS(MOD(A86/Calculator!$F$14,1)-0.5))),1)</f>
        <v>0.0692105263157912</v>
      </c>
      <c r="G86" s="176" t="n">
        <f aca="false">IF(Calculator!$E$15="YES",IF(A86&lt;Calculator!$G$15,0,MIN(MIN(MOD(A86/Calculator!$F$15,1),1-MOD(A86/Calculator!$F$15,1)),ABS(MOD(A86/Calculator!$F$15,1)-0.5))),1)</f>
        <v>0.196894736842105</v>
      </c>
      <c r="H86" s="176" t="n">
        <f aca="false">IF(Calculator!$E$16="YES",IF(A86&lt;Calculator!$G$16,0,MIN(MIN(MOD(A86/Calculator!$F$16,1),1-MOD(A86/Calculator!$F$16,1)),ABS(MOD(A86/Calculator!$F$16,1)-0.5))),1)</f>
        <v>0.16558456140351</v>
      </c>
      <c r="I86" s="176" t="n">
        <f aca="false">IF(Calculator!$E$17="YES",IF(A86&lt;Calculator!$G$17,0,MIN(MIN(MOD(A86/Calculator!$F$17,1),1-MOD(A86/Calculator!$F$17,1)),ABS(MOD(A86/Calculator!$F$17,1)-0.5))),1)</f>
        <v>0.0487894736842121</v>
      </c>
      <c r="J86" s="176" t="n">
        <f aca="false">IF(Calculator!$E$18="YES",IF(A86&lt;Calculator!$G$18,0,MIN(MIN(MOD(A86/Calculator!$F$18,1),1-MOD(A86/Calculator!$F$18,1)),ABS(MOD(A86/Calculator!$F$18,1)-0.5))),1)</f>
        <v>0.207270175438598</v>
      </c>
      <c r="K86" s="176" t="n">
        <f aca="false">IF(Calculator!$E$19="YES",IF(A86&lt;Calculator!$G$19,0,MIN(MIN(MOD(A86/Calculator!$F$19,1),1-MOD(A86/Calculator!$F$19,1)),ABS(MOD(A86/Calculator!$F$19,1)-0.5))),1)</f>
        <v>0.152175438596491</v>
      </c>
      <c r="L86" s="176" t="n">
        <f aca="false">IF(Calculator!$E$20="YES",IF(A86&lt;Calculator!$G$20,0,MIN(MIN(MOD(A86/Calculator!$F$20,1),1-MOD(A86/Calculator!$F$20,1)),ABS(MOD(A86/Calculator!$F$20,1)-0.5))),1)</f>
        <v>1</v>
      </c>
      <c r="M86" s="176" t="n">
        <f aca="false">MIN(B86:L86)</f>
        <v>0.0487894736842121</v>
      </c>
      <c r="N86" s="176" t="n">
        <f aca="false">SUMPRODUCT(($M$5:$M$555&gt;M86)*1)+SUMPRODUCT(($M$5:$M$555=M86)*(ROW($M$5:$M$555)&lt;ROW(M86)))+1</f>
        <v>124</v>
      </c>
      <c r="O86" s="176" t="str">
        <f aca="false">IF(M86&gt;=0.2,"★★★ EXCELLENT",IF(M86&gt;=0.12,"★★  GOOD",IF(M86&gt;=0.07,"★  FAIR",IF(M86&gt;=0.025,"⚠  MARGINAL","✗  AVOID"))))</f>
        <v>⚠  MARGINAL</v>
      </c>
    </row>
    <row r="87" customFormat="false" ht="15" hidden="false" customHeight="true" outlineLevel="0" collapsed="false">
      <c r="A87" s="173" t="n">
        <v>13.2</v>
      </c>
      <c r="B87" s="174" t="n">
        <f aca="false">IF(Calculator!$E$10="YES",IF(A87&lt;Calculator!$G$10,0,MIN(MIN(MOD(A87/Calculator!$F$10,1),1-MOD(A87/Calculator!$F$10,1)),ABS(MOD(A87/Calculator!$F$10,1)-0.5))),1)</f>
        <v>1</v>
      </c>
      <c r="C87" s="174" t="n">
        <f aca="false">IF(Calculator!$E$11="YES",IF(A87&lt;Calculator!$G$11,0,MIN(MIN(MOD(A87/Calculator!$F$11,1),1-MOD(A87/Calculator!$F$11,1)),ABS(MOD(A87/Calculator!$F$11,1)-0.5))),1)</f>
        <v>1</v>
      </c>
      <c r="D87" s="174" t="n">
        <f aca="false">IF(Calculator!$E$12="YES",IF(A87&lt;Calculator!$G$12,0,MIN(MIN(MOD(A87/Calculator!$F$12,1),1-MOD(A87/Calculator!$F$12,1)),ABS(MOD(A87/Calculator!$F$12,1)-0.5))),1)</f>
        <v>1</v>
      </c>
      <c r="E87" s="174" t="n">
        <f aca="false">IF(Calculator!$E$13="YES",IF(A87&lt;Calculator!$G$13,0,MIN(MIN(MOD(A87/Calculator!$F$13,1),1-MOD(A87/Calculator!$F$13,1)),ABS(MOD(A87/Calculator!$F$13,1)-0.5))),1)</f>
        <v>0.162315789473685</v>
      </c>
      <c r="F87" s="174" t="n">
        <f aca="false">IF(Calculator!$E$14="YES",IF(A87&lt;Calculator!$G$14,0,MIN(MIN(MOD(A87/Calculator!$F$14,1),1-MOD(A87/Calculator!$F$14,1)),ABS(MOD(A87/Calculator!$F$14,1)-0.5))),1)</f>
        <v>0.0621052631578964</v>
      </c>
      <c r="G87" s="174" t="n">
        <f aca="false">IF(Calculator!$E$15="YES",IF(A87&lt;Calculator!$G$15,0,MIN(MIN(MOD(A87/Calculator!$F$15,1),1-MOD(A87/Calculator!$F$15,1)),ABS(MOD(A87/Calculator!$F$15,1)-0.5))),1)</f>
        <v>0.186947368421053</v>
      </c>
      <c r="H87" s="174" t="n">
        <f aca="false">IF(Calculator!$E$16="YES",IF(A87&lt;Calculator!$G$16,0,MIN(MIN(MOD(A87/Calculator!$F$16,1),1-MOD(A87/Calculator!$F$16,1)),ABS(MOD(A87/Calculator!$F$16,1)-0.5))),1)</f>
        <v>0.178298947368422</v>
      </c>
      <c r="I87" s="174" t="n">
        <f aca="false">IF(Calculator!$E$17="YES",IF(A87&lt;Calculator!$G$17,0,MIN(MIN(MOD(A87/Calculator!$F$17,1),1-MOD(A87/Calculator!$F$17,1)),ABS(MOD(A87/Calculator!$F$17,1)-0.5))),1)</f>
        <v>0.0338947368421068</v>
      </c>
      <c r="J87" s="174" t="n">
        <f aca="false">IF(Calculator!$E$18="YES",IF(A87&lt;Calculator!$G$18,0,MIN(MIN(MOD(A87/Calculator!$F$18,1),1-MOD(A87/Calculator!$F$18,1)),ABS(MOD(A87/Calculator!$F$18,1)-0.5))),1)</f>
        <v>0.189768421052633</v>
      </c>
      <c r="K87" s="174" t="n">
        <f aca="false">IF(Calculator!$E$19="YES",IF(A87&lt;Calculator!$G$19,0,MIN(MIN(MOD(A87/Calculator!$F$19,1),1-MOD(A87/Calculator!$F$19,1)),ABS(MOD(A87/Calculator!$F$19,1)-0.5))),1)</f>
        <v>0.172421052631579</v>
      </c>
      <c r="L87" s="174" t="n">
        <f aca="false">IF(Calculator!$E$20="YES",IF(A87&lt;Calculator!$G$20,0,MIN(MIN(MOD(A87/Calculator!$F$20,1),1-MOD(A87/Calculator!$F$20,1)),ABS(MOD(A87/Calculator!$F$20,1)-0.5))),1)</f>
        <v>1</v>
      </c>
      <c r="M87" s="174" t="n">
        <f aca="false">MIN(B87:L87)</f>
        <v>0.0338947368421068</v>
      </c>
      <c r="N87" s="174" t="n">
        <f aca="false">SUMPRODUCT(($M$5:$M$555&gt;M87)*1)+SUMPRODUCT(($M$5:$M$555=M87)*(ROW($M$5:$M$555)&lt;ROW(M87)))+1</f>
        <v>188</v>
      </c>
      <c r="O87" s="174" t="str">
        <f aca="false">IF(M87&gt;=0.2,"★★★ EXCELLENT",IF(M87&gt;=0.12,"★★  GOOD",IF(M87&gt;=0.07,"★  FAIR",IF(M87&gt;=0.025,"⚠  MARGINAL","✗  AVOID"))))</f>
        <v>⚠  MARGINAL</v>
      </c>
    </row>
    <row r="88" customFormat="false" ht="15" hidden="false" customHeight="true" outlineLevel="0" collapsed="false">
      <c r="A88" s="175" t="n">
        <v>13.3</v>
      </c>
      <c r="B88" s="176" t="n">
        <f aca="false">IF(Calculator!$E$10="YES",IF(A88&lt;Calculator!$G$10,0,MIN(MIN(MOD(A88/Calculator!$F$10,1),1-MOD(A88/Calculator!$F$10,1)),ABS(MOD(A88/Calculator!$F$10,1)-0.5))),1)</f>
        <v>1</v>
      </c>
      <c r="C88" s="176" t="n">
        <f aca="false">IF(Calculator!$E$11="YES",IF(A88&lt;Calculator!$G$11,0,MIN(MIN(MOD(A88/Calculator!$F$11,1),1-MOD(A88/Calculator!$F$11,1)),ABS(MOD(A88/Calculator!$F$11,1)-0.5))),1)</f>
        <v>1</v>
      </c>
      <c r="D88" s="176" t="n">
        <f aca="false">IF(Calculator!$E$12="YES",IF(A88&lt;Calculator!$G$12,0,MIN(MIN(MOD(A88/Calculator!$F$12,1),1-MOD(A88/Calculator!$F$12,1)),ABS(MOD(A88/Calculator!$F$12,1)-0.5))),1)</f>
        <v>1</v>
      </c>
      <c r="E88" s="176" t="n">
        <f aca="false">IF(Calculator!$E$13="YES",IF(A88&lt;Calculator!$G$13,0,MIN(MIN(MOD(A88/Calculator!$F$13,1),1-MOD(A88/Calculator!$F$13,1)),ABS(MOD(A88/Calculator!$F$13,1)-0.5))),1)</f>
        <v>0.167333333333334</v>
      </c>
      <c r="F88" s="176" t="n">
        <f aca="false">IF(Calculator!$E$14="YES",IF(A88&lt;Calculator!$G$14,0,MIN(MIN(MOD(A88/Calculator!$F$14,1),1-MOD(A88/Calculator!$F$14,1)),ABS(MOD(A88/Calculator!$F$14,1)-0.5))),1)</f>
        <v>0.0550000000000016</v>
      </c>
      <c r="G88" s="176" t="n">
        <f aca="false">IF(Calculator!$E$15="YES",IF(A88&lt;Calculator!$G$15,0,MIN(MIN(MOD(A88/Calculator!$F$15,1),1-MOD(A88/Calculator!$F$15,1)),ABS(MOD(A88/Calculator!$F$15,1)-0.5))),1)</f>
        <v>0.177</v>
      </c>
      <c r="H88" s="176" t="n">
        <f aca="false">IF(Calculator!$E$16="YES",IF(A88&lt;Calculator!$G$16,0,MIN(MIN(MOD(A88/Calculator!$F$16,1),1-MOD(A88/Calculator!$F$16,1)),ABS(MOD(A88/Calculator!$F$16,1)-0.5))),1)</f>
        <v>0.191013333333335</v>
      </c>
      <c r="I88" s="176" t="n">
        <f aca="false">IF(Calculator!$E$17="YES",IF(A88&lt;Calculator!$G$17,0,MIN(MIN(MOD(A88/Calculator!$F$17,1),1-MOD(A88/Calculator!$F$17,1)),ABS(MOD(A88/Calculator!$F$17,1)-0.5))),1)</f>
        <v>0.0190000000000015</v>
      </c>
      <c r="J88" s="176" t="n">
        <f aca="false">IF(Calculator!$E$18="YES",IF(A88&lt;Calculator!$G$18,0,MIN(MIN(MOD(A88/Calculator!$F$18,1),1-MOD(A88/Calculator!$F$18,1)),ABS(MOD(A88/Calculator!$F$18,1)-0.5))),1)</f>
        <v>0.172266666666668</v>
      </c>
      <c r="K88" s="176" t="n">
        <f aca="false">IF(Calculator!$E$19="YES",IF(A88&lt;Calculator!$G$19,0,MIN(MIN(MOD(A88/Calculator!$F$19,1),1-MOD(A88/Calculator!$F$19,1)),ABS(MOD(A88/Calculator!$F$19,1)-0.5))),1)</f>
        <v>0.192666666666667</v>
      </c>
      <c r="L88" s="176" t="n">
        <f aca="false">IF(Calculator!$E$20="YES",IF(A88&lt;Calculator!$G$20,0,MIN(MIN(MOD(A88/Calculator!$F$20,1),1-MOD(A88/Calculator!$F$20,1)),ABS(MOD(A88/Calculator!$F$20,1)-0.5))),1)</f>
        <v>1</v>
      </c>
      <c r="M88" s="176" t="n">
        <f aca="false">MIN(B88:L88)</f>
        <v>0.0190000000000015</v>
      </c>
      <c r="N88" s="176" t="n">
        <f aca="false">SUMPRODUCT(($M$5:$M$555&gt;M88)*1)+SUMPRODUCT(($M$5:$M$555=M88)*(ROW($M$5:$M$555)&lt;ROW(M88)))+1</f>
        <v>303</v>
      </c>
      <c r="O88" s="176" t="str">
        <f aca="false">IF(M88&gt;=0.2,"★★★ EXCELLENT",IF(M88&gt;=0.12,"★★  GOOD",IF(M88&gt;=0.07,"★  FAIR",IF(M88&gt;=0.025,"⚠  MARGINAL","✗  AVOID"))))</f>
        <v>✗  AVOID</v>
      </c>
    </row>
    <row r="89" customFormat="false" ht="15" hidden="false" customHeight="true" outlineLevel="0" collapsed="false">
      <c r="A89" s="173" t="n">
        <v>13.4</v>
      </c>
      <c r="B89" s="174" t="n">
        <f aca="false">IF(Calculator!$E$10="YES",IF(A89&lt;Calculator!$G$10,0,MIN(MIN(MOD(A89/Calculator!$F$10,1),1-MOD(A89/Calculator!$F$10,1)),ABS(MOD(A89/Calculator!$F$10,1)-0.5))),1)</f>
        <v>1</v>
      </c>
      <c r="C89" s="174" t="n">
        <f aca="false">IF(Calculator!$E$11="YES",IF(A89&lt;Calculator!$G$11,0,MIN(MIN(MOD(A89/Calculator!$F$11,1),1-MOD(A89/Calculator!$F$11,1)),ABS(MOD(A89/Calculator!$F$11,1)-0.5))),1)</f>
        <v>1</v>
      </c>
      <c r="D89" s="174" t="n">
        <f aca="false">IF(Calculator!$E$12="YES",IF(A89&lt;Calculator!$G$12,0,MIN(MIN(MOD(A89/Calculator!$F$12,1),1-MOD(A89/Calculator!$F$12,1)),ABS(MOD(A89/Calculator!$F$12,1)-0.5))),1)</f>
        <v>1</v>
      </c>
      <c r="E89" s="174" t="n">
        <f aca="false">IF(Calculator!$E$13="YES",IF(A89&lt;Calculator!$G$13,0,MIN(MIN(MOD(A89/Calculator!$F$13,1),1-MOD(A89/Calculator!$F$13,1)),ABS(MOD(A89/Calculator!$F$13,1)-0.5))),1)</f>
        <v>0.172350877192983</v>
      </c>
      <c r="F89" s="174" t="n">
        <f aca="false">IF(Calculator!$E$14="YES",IF(A89&lt;Calculator!$G$14,0,MIN(MIN(MOD(A89/Calculator!$F$14,1),1-MOD(A89/Calculator!$F$14,1)),ABS(MOD(A89/Calculator!$F$14,1)-0.5))),1)</f>
        <v>0.047894736842107</v>
      </c>
      <c r="G89" s="174" t="n">
        <f aca="false">IF(Calculator!$E$15="YES",IF(A89&lt;Calculator!$G$15,0,MIN(MIN(MOD(A89/Calculator!$F$15,1),1-MOD(A89/Calculator!$F$15,1)),ABS(MOD(A89/Calculator!$F$15,1)-0.5))),1)</f>
        <v>0.167052631578947</v>
      </c>
      <c r="H89" s="174" t="n">
        <f aca="false">IF(Calculator!$E$16="YES",IF(A89&lt;Calculator!$G$16,0,MIN(MIN(MOD(A89/Calculator!$F$16,1),1-MOD(A89/Calculator!$F$16,1)),ABS(MOD(A89/Calculator!$F$16,1)-0.5))),1)</f>
        <v>0.203727719298247</v>
      </c>
      <c r="I89" s="174" t="n">
        <f aca="false">IF(Calculator!$E$17="YES",IF(A89&lt;Calculator!$G$17,0,MIN(MIN(MOD(A89/Calculator!$F$17,1),1-MOD(A89/Calculator!$F$17,1)),ABS(MOD(A89/Calculator!$F$17,1)-0.5))),1)</f>
        <v>0.00410526315789617</v>
      </c>
      <c r="J89" s="174" t="n">
        <f aca="false">IF(Calculator!$E$18="YES",IF(A89&lt;Calculator!$G$18,0,MIN(MIN(MOD(A89/Calculator!$F$18,1),1-MOD(A89/Calculator!$F$18,1)),ABS(MOD(A89/Calculator!$F$18,1)-0.5))),1)</f>
        <v>0.154764912280703</v>
      </c>
      <c r="K89" s="174" t="n">
        <f aca="false">IF(Calculator!$E$19="YES",IF(A89&lt;Calculator!$G$19,0,MIN(MIN(MOD(A89/Calculator!$F$19,1),1-MOD(A89/Calculator!$F$19,1)),ABS(MOD(A89/Calculator!$F$19,1)-0.5))),1)</f>
        <v>0.212912280701755</v>
      </c>
      <c r="L89" s="174" t="n">
        <f aca="false">IF(Calculator!$E$20="YES",IF(A89&lt;Calculator!$G$20,0,MIN(MIN(MOD(A89/Calculator!$F$20,1),1-MOD(A89/Calculator!$F$20,1)),ABS(MOD(A89/Calculator!$F$20,1)-0.5))),1)</f>
        <v>1</v>
      </c>
      <c r="M89" s="174" t="n">
        <f aca="false">MIN(B89:L89)</f>
        <v>0.00410526315789617</v>
      </c>
      <c r="N89" s="174" t="n">
        <f aca="false">SUMPRODUCT(($M$5:$M$555&gt;M89)*1)+SUMPRODUCT(($M$5:$M$555=M89)*(ROW($M$5:$M$555)&lt;ROW(M89)))+1</f>
        <v>445</v>
      </c>
      <c r="O89" s="174" t="str">
        <f aca="false">IF(M89&gt;=0.2,"★★★ EXCELLENT",IF(M89&gt;=0.12,"★★  GOOD",IF(M89&gt;=0.07,"★  FAIR",IF(M89&gt;=0.025,"⚠  MARGINAL","✗  AVOID"))))</f>
        <v>✗  AVOID</v>
      </c>
    </row>
    <row r="90" customFormat="false" ht="15" hidden="false" customHeight="true" outlineLevel="0" collapsed="false">
      <c r="A90" s="175" t="n">
        <v>13.5</v>
      </c>
      <c r="B90" s="176" t="n">
        <f aca="false">IF(Calculator!$E$10="YES",IF(A90&lt;Calculator!$G$10,0,MIN(MIN(MOD(A90/Calculator!$F$10,1),1-MOD(A90/Calculator!$F$10,1)),ABS(MOD(A90/Calculator!$F$10,1)-0.5))),1)</f>
        <v>1</v>
      </c>
      <c r="C90" s="176" t="n">
        <f aca="false">IF(Calculator!$E$11="YES",IF(A90&lt;Calculator!$G$11,0,MIN(MIN(MOD(A90/Calculator!$F$11,1),1-MOD(A90/Calculator!$F$11,1)),ABS(MOD(A90/Calculator!$F$11,1)-0.5))),1)</f>
        <v>1</v>
      </c>
      <c r="D90" s="176" t="n">
        <f aca="false">IF(Calculator!$E$12="YES",IF(A90&lt;Calculator!$G$12,0,MIN(MIN(MOD(A90/Calculator!$F$12,1),1-MOD(A90/Calculator!$F$12,1)),ABS(MOD(A90/Calculator!$F$12,1)-0.5))),1)</f>
        <v>1</v>
      </c>
      <c r="E90" s="176" t="n">
        <f aca="false">IF(Calculator!$E$13="YES",IF(A90&lt;Calculator!$G$13,0,MIN(MIN(MOD(A90/Calculator!$F$13,1),1-MOD(A90/Calculator!$F$13,1)),ABS(MOD(A90/Calculator!$F$13,1)-0.5))),1)</f>
        <v>0.177368421052633</v>
      </c>
      <c r="F90" s="176" t="n">
        <f aca="false">IF(Calculator!$E$14="YES",IF(A90&lt;Calculator!$G$14,0,MIN(MIN(MOD(A90/Calculator!$F$14,1),1-MOD(A90/Calculator!$F$14,1)),ABS(MOD(A90/Calculator!$F$14,1)-0.5))),1)</f>
        <v>0.0407894736842123</v>
      </c>
      <c r="G90" s="176" t="n">
        <f aca="false">IF(Calculator!$E$15="YES",IF(A90&lt;Calculator!$G$15,0,MIN(MIN(MOD(A90/Calculator!$F$15,1),1-MOD(A90/Calculator!$F$15,1)),ABS(MOD(A90/Calculator!$F$15,1)-0.5))),1)</f>
        <v>0.157105263157895</v>
      </c>
      <c r="H90" s="176" t="n">
        <f aca="false">IF(Calculator!$E$16="YES",IF(A90&lt;Calculator!$G$16,0,MIN(MIN(MOD(A90/Calculator!$F$16,1),1-MOD(A90/Calculator!$F$16,1)),ABS(MOD(A90/Calculator!$F$16,1)-0.5))),1)</f>
        <v>0.216442105263159</v>
      </c>
      <c r="I90" s="176" t="n">
        <f aca="false">IF(Calculator!$E$17="YES",IF(A90&lt;Calculator!$G$17,0,MIN(MIN(MOD(A90/Calculator!$F$17,1),1-MOD(A90/Calculator!$F$17,1)),ABS(MOD(A90/Calculator!$F$17,1)-0.5))),1)</f>
        <v>0.0107894736842091</v>
      </c>
      <c r="J90" s="176" t="n">
        <f aca="false">IF(Calculator!$E$18="YES",IF(A90&lt;Calculator!$G$18,0,MIN(MIN(MOD(A90/Calculator!$F$18,1),1-MOD(A90/Calculator!$F$18,1)),ABS(MOD(A90/Calculator!$F$18,1)-0.5))),1)</f>
        <v>0.137263157894738</v>
      </c>
      <c r="K90" s="176" t="n">
        <f aca="false">IF(Calculator!$E$19="YES",IF(A90&lt;Calculator!$G$19,0,MIN(MIN(MOD(A90/Calculator!$F$19,1),1-MOD(A90/Calculator!$F$19,1)),ABS(MOD(A90/Calculator!$F$19,1)-0.5))),1)</f>
        <v>0.233157894736842</v>
      </c>
      <c r="L90" s="176" t="n">
        <f aca="false">IF(Calculator!$E$20="YES",IF(A90&lt;Calculator!$G$20,0,MIN(MIN(MOD(A90/Calculator!$F$20,1),1-MOD(A90/Calculator!$F$20,1)),ABS(MOD(A90/Calculator!$F$20,1)-0.5))),1)</f>
        <v>1</v>
      </c>
      <c r="M90" s="176" t="n">
        <f aca="false">MIN(B90:L90)</f>
        <v>0.0107894736842091</v>
      </c>
      <c r="N90" s="176" t="n">
        <f aca="false">SUMPRODUCT(($M$5:$M$555&gt;M90)*1)+SUMPRODUCT(($M$5:$M$555=M90)*(ROW($M$5:$M$555)&lt;ROW(M90)))+1</f>
        <v>370</v>
      </c>
      <c r="O90" s="176" t="str">
        <f aca="false">IF(M90&gt;=0.2,"★★★ EXCELLENT",IF(M90&gt;=0.12,"★★  GOOD",IF(M90&gt;=0.07,"★  FAIR",IF(M90&gt;=0.025,"⚠  MARGINAL","✗  AVOID"))))</f>
        <v>✗  AVOID</v>
      </c>
    </row>
    <row r="91" customFormat="false" ht="15" hidden="false" customHeight="true" outlineLevel="0" collapsed="false">
      <c r="A91" s="173" t="n">
        <v>13.6</v>
      </c>
      <c r="B91" s="174" t="n">
        <f aca="false">IF(Calculator!$E$10="YES",IF(A91&lt;Calculator!$G$10,0,MIN(MIN(MOD(A91/Calculator!$F$10,1),1-MOD(A91/Calculator!$F$10,1)),ABS(MOD(A91/Calculator!$F$10,1)-0.5))),1)</f>
        <v>1</v>
      </c>
      <c r="C91" s="174" t="n">
        <f aca="false">IF(Calculator!$E$11="YES",IF(A91&lt;Calculator!$G$11,0,MIN(MIN(MOD(A91/Calculator!$F$11,1),1-MOD(A91/Calculator!$F$11,1)),ABS(MOD(A91/Calculator!$F$11,1)-0.5))),1)</f>
        <v>1</v>
      </c>
      <c r="D91" s="174" t="n">
        <f aca="false">IF(Calculator!$E$12="YES",IF(A91&lt;Calculator!$G$12,0,MIN(MIN(MOD(A91/Calculator!$F$12,1),1-MOD(A91/Calculator!$F$12,1)),ABS(MOD(A91/Calculator!$F$12,1)-0.5))),1)</f>
        <v>1</v>
      </c>
      <c r="E91" s="174" t="n">
        <f aca="false">IF(Calculator!$E$13="YES",IF(A91&lt;Calculator!$G$13,0,MIN(MIN(MOD(A91/Calculator!$F$13,1),1-MOD(A91/Calculator!$F$13,1)),ABS(MOD(A91/Calculator!$F$13,1)-0.5))),1)</f>
        <v>0.182385964912282</v>
      </c>
      <c r="F91" s="174" t="n">
        <f aca="false">IF(Calculator!$E$14="YES",IF(A91&lt;Calculator!$G$14,0,MIN(MIN(MOD(A91/Calculator!$F$14,1),1-MOD(A91/Calculator!$F$14,1)),ABS(MOD(A91/Calculator!$F$14,1)-0.5))),1)</f>
        <v>0.0336842105263175</v>
      </c>
      <c r="G91" s="174" t="n">
        <f aca="false">IF(Calculator!$E$15="YES",IF(A91&lt;Calculator!$G$15,0,MIN(MIN(MOD(A91/Calculator!$F$15,1),1-MOD(A91/Calculator!$F$15,1)),ABS(MOD(A91/Calculator!$F$15,1)-0.5))),1)</f>
        <v>0.147157894736842</v>
      </c>
      <c r="H91" s="174" t="n">
        <f aca="false">IF(Calculator!$E$16="YES",IF(A91&lt;Calculator!$G$16,0,MIN(MIN(MOD(A91/Calculator!$F$16,1),1-MOD(A91/Calculator!$F$16,1)),ABS(MOD(A91/Calculator!$F$16,1)-0.5))),1)</f>
        <v>0.229156491228071</v>
      </c>
      <c r="I91" s="174" t="n">
        <f aca="false">IF(Calculator!$E$17="YES",IF(A91&lt;Calculator!$G$17,0,MIN(MIN(MOD(A91/Calculator!$F$17,1),1-MOD(A91/Calculator!$F$17,1)),ABS(MOD(A91/Calculator!$F$17,1)-0.5))),1)</f>
        <v>0.0256842105263142</v>
      </c>
      <c r="J91" s="174" t="n">
        <f aca="false">IF(Calculator!$E$18="YES",IF(A91&lt;Calculator!$G$18,0,MIN(MIN(MOD(A91/Calculator!$F$18,1),1-MOD(A91/Calculator!$F$18,1)),ABS(MOD(A91/Calculator!$F$18,1)-0.5))),1)</f>
        <v>0.119761403508773</v>
      </c>
      <c r="K91" s="174" t="n">
        <f aca="false">IF(Calculator!$E$19="YES",IF(A91&lt;Calculator!$G$19,0,MIN(MIN(MOD(A91/Calculator!$F$19,1),1-MOD(A91/Calculator!$F$19,1)),ABS(MOD(A91/Calculator!$F$19,1)-0.5))),1)</f>
        <v>0.24659649122807</v>
      </c>
      <c r="L91" s="174" t="n">
        <f aca="false">IF(Calculator!$E$20="YES",IF(A91&lt;Calculator!$G$20,0,MIN(MIN(MOD(A91/Calculator!$F$20,1),1-MOD(A91/Calculator!$F$20,1)),ABS(MOD(A91/Calculator!$F$20,1)-0.5))),1)</f>
        <v>1</v>
      </c>
      <c r="M91" s="174" t="n">
        <f aca="false">MIN(B91:L91)</f>
        <v>0.0256842105263142</v>
      </c>
      <c r="N91" s="174" t="n">
        <f aca="false">SUMPRODUCT(($M$5:$M$555&gt;M91)*1)+SUMPRODUCT(($M$5:$M$555=M91)*(ROW($M$5:$M$555)&lt;ROW(M91)))+1</f>
        <v>248</v>
      </c>
      <c r="O91" s="174" t="str">
        <f aca="false">IF(M91&gt;=0.2,"★★★ EXCELLENT",IF(M91&gt;=0.12,"★★  GOOD",IF(M91&gt;=0.07,"★  FAIR",IF(M91&gt;=0.025,"⚠  MARGINAL","✗  AVOID"))))</f>
        <v>⚠  MARGINAL</v>
      </c>
    </row>
    <row r="92" customFormat="false" ht="15" hidden="false" customHeight="true" outlineLevel="0" collapsed="false">
      <c r="A92" s="175" t="n">
        <v>13.7</v>
      </c>
      <c r="B92" s="176" t="n">
        <f aca="false">IF(Calculator!$E$10="YES",IF(A92&lt;Calculator!$G$10,0,MIN(MIN(MOD(A92/Calculator!$F$10,1),1-MOD(A92/Calculator!$F$10,1)),ABS(MOD(A92/Calculator!$F$10,1)-0.5))),1)</f>
        <v>1</v>
      </c>
      <c r="C92" s="176" t="n">
        <f aca="false">IF(Calculator!$E$11="YES",IF(A92&lt;Calculator!$G$11,0,MIN(MIN(MOD(A92/Calculator!$F$11,1),1-MOD(A92/Calculator!$F$11,1)),ABS(MOD(A92/Calculator!$F$11,1)-0.5))),1)</f>
        <v>1</v>
      </c>
      <c r="D92" s="176" t="n">
        <f aca="false">IF(Calculator!$E$12="YES",IF(A92&lt;Calculator!$G$12,0,MIN(MIN(MOD(A92/Calculator!$F$12,1),1-MOD(A92/Calculator!$F$12,1)),ABS(MOD(A92/Calculator!$F$12,1)-0.5))),1)</f>
        <v>1</v>
      </c>
      <c r="E92" s="176" t="n">
        <f aca="false">IF(Calculator!$E$13="YES",IF(A92&lt;Calculator!$G$13,0,MIN(MIN(MOD(A92/Calculator!$F$13,1),1-MOD(A92/Calculator!$F$13,1)),ABS(MOD(A92/Calculator!$F$13,1)-0.5))),1)</f>
        <v>0.187403508771931</v>
      </c>
      <c r="F92" s="176" t="n">
        <f aca="false">IF(Calculator!$E$14="YES",IF(A92&lt;Calculator!$G$14,0,MIN(MIN(MOD(A92/Calculator!$F$14,1),1-MOD(A92/Calculator!$F$14,1)),ABS(MOD(A92/Calculator!$F$14,1)-0.5))),1)</f>
        <v>0.0265789473684228</v>
      </c>
      <c r="G92" s="176" t="n">
        <f aca="false">IF(Calculator!$E$15="YES",IF(A92&lt;Calculator!$G$15,0,MIN(MIN(MOD(A92/Calculator!$F$15,1),1-MOD(A92/Calculator!$F$15,1)),ABS(MOD(A92/Calculator!$F$15,1)-0.5))),1)</f>
        <v>0.137210526315789</v>
      </c>
      <c r="H92" s="176" t="n">
        <f aca="false">IF(Calculator!$E$16="YES",IF(A92&lt;Calculator!$G$16,0,MIN(MIN(MOD(A92/Calculator!$F$16,1),1-MOD(A92/Calculator!$F$16,1)),ABS(MOD(A92/Calculator!$F$16,1)-0.5))),1)</f>
        <v>0.241870877192984</v>
      </c>
      <c r="I92" s="176" t="n">
        <f aca="false">IF(Calculator!$E$17="YES",IF(A92&lt;Calculator!$G$17,0,MIN(MIN(MOD(A92/Calculator!$F$17,1),1-MOD(A92/Calculator!$F$17,1)),ABS(MOD(A92/Calculator!$F$17,1)-0.5))),1)</f>
        <v>0.0405789473684193</v>
      </c>
      <c r="J92" s="176" t="n">
        <f aca="false">IF(Calculator!$E$18="YES",IF(A92&lt;Calculator!$G$18,0,MIN(MIN(MOD(A92/Calculator!$F$18,1),1-MOD(A92/Calculator!$F$18,1)),ABS(MOD(A92/Calculator!$F$18,1)-0.5))),1)</f>
        <v>0.102259649122809</v>
      </c>
      <c r="K92" s="176" t="n">
        <f aca="false">IF(Calculator!$E$19="YES",IF(A92&lt;Calculator!$G$19,0,MIN(MIN(MOD(A92/Calculator!$F$19,1),1-MOD(A92/Calculator!$F$19,1)),ABS(MOD(A92/Calculator!$F$19,1)-0.5))),1)</f>
        <v>0.226350877192983</v>
      </c>
      <c r="L92" s="176" t="n">
        <f aca="false">IF(Calculator!$E$20="YES",IF(A92&lt;Calculator!$G$20,0,MIN(MIN(MOD(A92/Calculator!$F$20,1),1-MOD(A92/Calculator!$F$20,1)),ABS(MOD(A92/Calculator!$F$20,1)-0.5))),1)</f>
        <v>1</v>
      </c>
      <c r="M92" s="176" t="n">
        <f aca="false">MIN(B92:L92)</f>
        <v>0.0265789473684228</v>
      </c>
      <c r="N92" s="176" t="n">
        <f aca="false">SUMPRODUCT(($M$5:$M$555&gt;M92)*1)+SUMPRODUCT(($M$5:$M$555=M92)*(ROW($M$5:$M$555)&lt;ROW(M92)))+1</f>
        <v>241</v>
      </c>
      <c r="O92" s="176" t="str">
        <f aca="false">IF(M92&gt;=0.2,"★★★ EXCELLENT",IF(M92&gt;=0.12,"★★  GOOD",IF(M92&gt;=0.07,"★  FAIR",IF(M92&gt;=0.025,"⚠  MARGINAL","✗  AVOID"))))</f>
        <v>⚠  MARGINAL</v>
      </c>
    </row>
    <row r="93" customFormat="false" ht="15" hidden="false" customHeight="true" outlineLevel="0" collapsed="false">
      <c r="A93" s="173" t="n">
        <v>13.8</v>
      </c>
      <c r="B93" s="174" t="n">
        <f aca="false">IF(Calculator!$E$10="YES",IF(A93&lt;Calculator!$G$10,0,MIN(MIN(MOD(A93/Calculator!$F$10,1),1-MOD(A93/Calculator!$F$10,1)),ABS(MOD(A93/Calculator!$F$10,1)-0.5))),1)</f>
        <v>1</v>
      </c>
      <c r="C93" s="174" t="n">
        <f aca="false">IF(Calculator!$E$11="YES",IF(A93&lt;Calculator!$G$11,0,MIN(MIN(MOD(A93/Calculator!$F$11,1),1-MOD(A93/Calculator!$F$11,1)),ABS(MOD(A93/Calculator!$F$11,1)-0.5))),1)</f>
        <v>1</v>
      </c>
      <c r="D93" s="174" t="n">
        <f aca="false">IF(Calculator!$E$12="YES",IF(A93&lt;Calculator!$G$12,0,MIN(MIN(MOD(A93/Calculator!$F$12,1),1-MOD(A93/Calculator!$F$12,1)),ABS(MOD(A93/Calculator!$F$12,1)-0.5))),1)</f>
        <v>1</v>
      </c>
      <c r="E93" s="174" t="n">
        <f aca="false">IF(Calculator!$E$13="YES",IF(A93&lt;Calculator!$G$13,0,MIN(MIN(MOD(A93/Calculator!$F$13,1),1-MOD(A93/Calculator!$F$13,1)),ABS(MOD(A93/Calculator!$F$13,1)-0.5))),1)</f>
        <v>0.19242105263158</v>
      </c>
      <c r="F93" s="174" t="n">
        <f aca="false">IF(Calculator!$E$14="YES",IF(A93&lt;Calculator!$G$14,0,MIN(MIN(MOD(A93/Calculator!$F$14,1),1-MOD(A93/Calculator!$F$14,1)),ABS(MOD(A93/Calculator!$F$14,1)-0.5))),1)</f>
        <v>0.019473684210528</v>
      </c>
      <c r="G93" s="174" t="n">
        <f aca="false">IF(Calculator!$E$15="YES",IF(A93&lt;Calculator!$G$15,0,MIN(MIN(MOD(A93/Calculator!$F$15,1),1-MOD(A93/Calculator!$F$15,1)),ABS(MOD(A93/Calculator!$F$15,1)-0.5))),1)</f>
        <v>0.127263157894737</v>
      </c>
      <c r="H93" s="174" t="n">
        <f aca="false">IF(Calculator!$E$16="YES",IF(A93&lt;Calculator!$G$16,0,MIN(MIN(MOD(A93/Calculator!$F$16,1),1-MOD(A93/Calculator!$F$16,1)),ABS(MOD(A93/Calculator!$F$16,1)-0.5))),1)</f>
        <v>0.245414736842104</v>
      </c>
      <c r="I93" s="174" t="n">
        <f aca="false">IF(Calculator!$E$17="YES",IF(A93&lt;Calculator!$G$17,0,MIN(MIN(MOD(A93/Calculator!$F$17,1),1-MOD(A93/Calculator!$F$17,1)),ABS(MOD(A93/Calculator!$F$17,1)-0.5))),1)</f>
        <v>0.0554736842105248</v>
      </c>
      <c r="J93" s="174" t="n">
        <f aca="false">IF(Calculator!$E$18="YES",IF(A93&lt;Calculator!$G$18,0,MIN(MIN(MOD(A93/Calculator!$F$18,1),1-MOD(A93/Calculator!$F$18,1)),ABS(MOD(A93/Calculator!$F$18,1)-0.5))),1)</f>
        <v>0.084757894736843</v>
      </c>
      <c r="K93" s="174" t="n">
        <f aca="false">IF(Calculator!$E$19="YES",IF(A93&lt;Calculator!$G$19,0,MIN(MIN(MOD(A93/Calculator!$F$19,1),1-MOD(A93/Calculator!$F$19,1)),ABS(MOD(A93/Calculator!$F$19,1)-0.5))),1)</f>
        <v>0.206105263157895</v>
      </c>
      <c r="L93" s="174" t="n">
        <f aca="false">IF(Calculator!$E$20="YES",IF(A93&lt;Calculator!$G$20,0,MIN(MIN(MOD(A93/Calculator!$F$20,1),1-MOD(A93/Calculator!$F$20,1)),ABS(MOD(A93/Calculator!$F$20,1)-0.5))),1)</f>
        <v>1</v>
      </c>
      <c r="M93" s="174" t="n">
        <f aca="false">MIN(B93:L93)</f>
        <v>0.019473684210528</v>
      </c>
      <c r="N93" s="174" t="n">
        <f aca="false">SUMPRODUCT(($M$5:$M$555&gt;M93)*1)+SUMPRODUCT(($M$5:$M$555=M93)*(ROW($M$5:$M$555)&lt;ROW(M93)))+1</f>
        <v>300</v>
      </c>
      <c r="O93" s="174" t="str">
        <f aca="false">IF(M93&gt;=0.2,"★★★ EXCELLENT",IF(M93&gt;=0.12,"★★  GOOD",IF(M93&gt;=0.07,"★  FAIR",IF(M93&gt;=0.025,"⚠  MARGINAL","✗  AVOID"))))</f>
        <v>✗  AVOID</v>
      </c>
    </row>
    <row r="94" customFormat="false" ht="15" hidden="false" customHeight="true" outlineLevel="0" collapsed="false">
      <c r="A94" s="175" t="n">
        <v>13.9</v>
      </c>
      <c r="B94" s="176" t="n">
        <f aca="false">IF(Calculator!$E$10="YES",IF(A94&lt;Calculator!$G$10,0,MIN(MIN(MOD(A94/Calculator!$F$10,1),1-MOD(A94/Calculator!$F$10,1)),ABS(MOD(A94/Calculator!$F$10,1)-0.5))),1)</f>
        <v>1</v>
      </c>
      <c r="C94" s="176" t="n">
        <f aca="false">IF(Calculator!$E$11="YES",IF(A94&lt;Calculator!$G$11,0,MIN(MIN(MOD(A94/Calculator!$F$11,1),1-MOD(A94/Calculator!$F$11,1)),ABS(MOD(A94/Calculator!$F$11,1)-0.5))),1)</f>
        <v>1</v>
      </c>
      <c r="D94" s="176" t="n">
        <f aca="false">IF(Calculator!$E$12="YES",IF(A94&lt;Calculator!$G$12,0,MIN(MIN(MOD(A94/Calculator!$F$12,1),1-MOD(A94/Calculator!$F$12,1)),ABS(MOD(A94/Calculator!$F$12,1)-0.5))),1)</f>
        <v>1</v>
      </c>
      <c r="E94" s="176" t="n">
        <f aca="false">IF(Calculator!$E$13="YES",IF(A94&lt;Calculator!$G$13,0,MIN(MIN(MOD(A94/Calculator!$F$13,1),1-MOD(A94/Calculator!$F$13,1)),ABS(MOD(A94/Calculator!$F$13,1)-0.5))),1)</f>
        <v>0.197438596491229</v>
      </c>
      <c r="F94" s="176" t="n">
        <f aca="false">IF(Calculator!$E$14="YES",IF(A94&lt;Calculator!$G$14,0,MIN(MIN(MOD(A94/Calculator!$F$14,1),1-MOD(A94/Calculator!$F$14,1)),ABS(MOD(A94/Calculator!$F$14,1)-0.5))),1)</f>
        <v>0.0123684210526334</v>
      </c>
      <c r="G94" s="176" t="n">
        <f aca="false">IF(Calculator!$E$15="YES",IF(A94&lt;Calculator!$G$15,0,MIN(MIN(MOD(A94/Calculator!$F$15,1),1-MOD(A94/Calculator!$F$15,1)),ABS(MOD(A94/Calculator!$F$15,1)-0.5))),1)</f>
        <v>0.117315789473684</v>
      </c>
      <c r="H94" s="176" t="n">
        <f aca="false">IF(Calculator!$E$16="YES",IF(A94&lt;Calculator!$G$16,0,MIN(MIN(MOD(A94/Calculator!$F$16,1),1-MOD(A94/Calculator!$F$16,1)),ABS(MOD(A94/Calculator!$F$16,1)-0.5))),1)</f>
        <v>0.232700350877192</v>
      </c>
      <c r="I94" s="176" t="n">
        <f aca="false">IF(Calculator!$E$17="YES",IF(A94&lt;Calculator!$G$17,0,MIN(MIN(MOD(A94/Calculator!$F$17,1),1-MOD(A94/Calculator!$F$17,1)),ABS(MOD(A94/Calculator!$F$17,1)-0.5))),1)</f>
        <v>0.0703684210526299</v>
      </c>
      <c r="J94" s="176" t="n">
        <f aca="false">IF(Calculator!$E$18="YES",IF(A94&lt;Calculator!$G$18,0,MIN(MIN(MOD(A94/Calculator!$F$18,1),1-MOD(A94/Calculator!$F$18,1)),ABS(MOD(A94/Calculator!$F$18,1)-0.5))),1)</f>
        <v>0.0672561403508785</v>
      </c>
      <c r="K94" s="176" t="n">
        <f aca="false">IF(Calculator!$E$19="YES",IF(A94&lt;Calculator!$G$19,0,MIN(MIN(MOD(A94/Calculator!$F$19,1),1-MOD(A94/Calculator!$F$19,1)),ABS(MOD(A94/Calculator!$F$19,1)-0.5))),1)</f>
        <v>0.185859649122807</v>
      </c>
      <c r="L94" s="176" t="n">
        <f aca="false">IF(Calculator!$E$20="YES",IF(A94&lt;Calculator!$G$20,0,MIN(MIN(MOD(A94/Calculator!$F$20,1),1-MOD(A94/Calculator!$F$20,1)),ABS(MOD(A94/Calculator!$F$20,1)-0.5))),1)</f>
        <v>1</v>
      </c>
      <c r="M94" s="176" t="n">
        <f aca="false">MIN(B94:L94)</f>
        <v>0.0123684210526334</v>
      </c>
      <c r="N94" s="176" t="n">
        <f aca="false">SUMPRODUCT(($M$5:$M$555&gt;M94)*1)+SUMPRODUCT(($M$5:$M$555=M94)*(ROW($M$5:$M$555)&lt;ROW(M94)))+1</f>
        <v>357</v>
      </c>
      <c r="O94" s="176" t="str">
        <f aca="false">IF(M94&gt;=0.2,"★★★ EXCELLENT",IF(M94&gt;=0.12,"★★  GOOD",IF(M94&gt;=0.07,"★  FAIR",IF(M94&gt;=0.025,"⚠  MARGINAL","✗  AVOID"))))</f>
        <v>✗  AVOID</v>
      </c>
    </row>
    <row r="95" customFormat="false" ht="15" hidden="false" customHeight="true" outlineLevel="0" collapsed="false">
      <c r="A95" s="173" t="n">
        <v>14</v>
      </c>
      <c r="B95" s="174" t="n">
        <f aca="false">IF(Calculator!$E$10="YES",IF(A95&lt;Calculator!$G$10,0,MIN(MIN(MOD(A95/Calculator!$F$10,1),1-MOD(A95/Calculator!$F$10,1)),ABS(MOD(A95/Calculator!$F$10,1)-0.5))),1)</f>
        <v>1</v>
      </c>
      <c r="C95" s="174" t="n">
        <f aca="false">IF(Calculator!$E$11="YES",IF(A95&lt;Calculator!$G$11,0,MIN(MIN(MOD(A95/Calculator!$F$11,1),1-MOD(A95/Calculator!$F$11,1)),ABS(MOD(A95/Calculator!$F$11,1)-0.5))),1)</f>
        <v>1</v>
      </c>
      <c r="D95" s="174" t="n">
        <f aca="false">IF(Calculator!$E$12="YES",IF(A95&lt;Calculator!$G$12,0,MIN(MIN(MOD(A95/Calculator!$F$12,1),1-MOD(A95/Calculator!$F$12,1)),ABS(MOD(A95/Calculator!$F$12,1)-0.5))),1)</f>
        <v>1</v>
      </c>
      <c r="E95" s="174" t="n">
        <f aca="false">IF(Calculator!$E$13="YES",IF(A95&lt;Calculator!$G$13,0,MIN(MIN(MOD(A95/Calculator!$F$13,1),1-MOD(A95/Calculator!$F$13,1)),ABS(MOD(A95/Calculator!$F$13,1)-0.5))),1)</f>
        <v>0.202456140350878</v>
      </c>
      <c r="F95" s="174" t="n">
        <f aca="false">IF(Calculator!$E$14="YES",IF(A95&lt;Calculator!$G$14,0,MIN(MIN(MOD(A95/Calculator!$F$14,1),1-MOD(A95/Calculator!$F$14,1)),ABS(MOD(A95/Calculator!$F$14,1)-0.5))),1)</f>
        <v>0.00526315789473864</v>
      </c>
      <c r="G95" s="174" t="n">
        <f aca="false">IF(Calculator!$E$15="YES",IF(A95&lt;Calculator!$G$15,0,MIN(MIN(MOD(A95/Calculator!$F$15,1),1-MOD(A95/Calculator!$F$15,1)),ABS(MOD(A95/Calculator!$F$15,1)-0.5))),1)</f>
        <v>0.107368421052632</v>
      </c>
      <c r="H95" s="174" t="n">
        <f aca="false">IF(Calculator!$E$16="YES",IF(A95&lt;Calculator!$G$16,0,MIN(MIN(MOD(A95/Calculator!$F$16,1),1-MOD(A95/Calculator!$F$16,1)),ABS(MOD(A95/Calculator!$F$16,1)-0.5))),1)</f>
        <v>0.21998596491228</v>
      </c>
      <c r="I95" s="174" t="n">
        <f aca="false">IF(Calculator!$E$17="YES",IF(A95&lt;Calculator!$G$17,0,MIN(MIN(MOD(A95/Calculator!$F$17,1),1-MOD(A95/Calculator!$F$17,1)),ABS(MOD(A95/Calculator!$F$17,1)-0.5))),1)</f>
        <v>0.0852631578947354</v>
      </c>
      <c r="J95" s="174" t="n">
        <f aca="false">IF(Calculator!$E$18="YES",IF(A95&lt;Calculator!$G$18,0,MIN(MIN(MOD(A95/Calculator!$F$18,1),1-MOD(A95/Calculator!$F$18,1)),ABS(MOD(A95/Calculator!$F$18,1)-0.5))),1)</f>
        <v>0.0497543859649134</v>
      </c>
      <c r="K95" s="174" t="n">
        <f aca="false">IF(Calculator!$E$19="YES",IF(A95&lt;Calculator!$G$19,0,MIN(MIN(MOD(A95/Calculator!$F$19,1),1-MOD(A95/Calculator!$F$19,1)),ABS(MOD(A95/Calculator!$F$19,1)-0.5))),1)</f>
        <v>0.16561403508772</v>
      </c>
      <c r="L95" s="174" t="n">
        <f aca="false">IF(Calculator!$E$20="YES",IF(A95&lt;Calculator!$G$20,0,MIN(MIN(MOD(A95/Calculator!$F$20,1),1-MOD(A95/Calculator!$F$20,1)),ABS(MOD(A95/Calculator!$F$20,1)-0.5))),1)</f>
        <v>1</v>
      </c>
      <c r="M95" s="174" t="n">
        <f aca="false">MIN(B95:L95)</f>
        <v>0.00526315789473864</v>
      </c>
      <c r="N95" s="174" t="n">
        <f aca="false">SUMPRODUCT(($M$5:$M$555&gt;M95)*1)+SUMPRODUCT(($M$5:$M$555=M95)*(ROW($M$5:$M$555)&lt;ROW(M95)))+1</f>
        <v>432</v>
      </c>
      <c r="O95" s="174" t="str">
        <f aca="false">IF(M95&gt;=0.2,"★★★ EXCELLENT",IF(M95&gt;=0.12,"★★  GOOD",IF(M95&gt;=0.07,"★  FAIR",IF(M95&gt;=0.025,"⚠  MARGINAL","✗  AVOID"))))</f>
        <v>✗  AVOID</v>
      </c>
    </row>
    <row r="96" customFormat="false" ht="15" hidden="false" customHeight="true" outlineLevel="0" collapsed="false">
      <c r="A96" s="175" t="n">
        <v>14.1</v>
      </c>
      <c r="B96" s="176" t="n">
        <f aca="false">IF(Calculator!$E$10="YES",IF(A96&lt;Calculator!$G$10,0,MIN(MIN(MOD(A96/Calculator!$F$10,1),1-MOD(A96/Calculator!$F$10,1)),ABS(MOD(A96/Calculator!$F$10,1)-0.5))),1)</f>
        <v>1</v>
      </c>
      <c r="C96" s="176" t="n">
        <f aca="false">IF(Calculator!$E$11="YES",IF(A96&lt;Calculator!$G$11,0,MIN(MIN(MOD(A96/Calculator!$F$11,1),1-MOD(A96/Calculator!$F$11,1)),ABS(MOD(A96/Calculator!$F$11,1)-0.5))),1)</f>
        <v>1</v>
      </c>
      <c r="D96" s="176" t="n">
        <f aca="false">IF(Calculator!$E$12="YES",IF(A96&lt;Calculator!$G$12,0,MIN(MIN(MOD(A96/Calculator!$F$12,1),1-MOD(A96/Calculator!$F$12,1)),ABS(MOD(A96/Calculator!$F$12,1)-0.5))),1)</f>
        <v>1</v>
      </c>
      <c r="E96" s="176" t="n">
        <f aca="false">IF(Calculator!$E$13="YES",IF(A96&lt;Calculator!$G$13,0,MIN(MIN(MOD(A96/Calculator!$F$13,1),1-MOD(A96/Calculator!$F$13,1)),ABS(MOD(A96/Calculator!$F$13,1)-0.5))),1)</f>
        <v>0.207473684210527</v>
      </c>
      <c r="F96" s="176" t="n">
        <f aca="false">IF(Calculator!$E$14="YES",IF(A96&lt;Calculator!$G$14,0,MIN(MIN(MOD(A96/Calculator!$F$14,1),1-MOD(A96/Calculator!$F$14,1)),ABS(MOD(A96/Calculator!$F$14,1)-0.5))),1)</f>
        <v>0.00184210526315609</v>
      </c>
      <c r="G96" s="176" t="n">
        <f aca="false">IF(Calculator!$E$15="YES",IF(A96&lt;Calculator!$G$15,0,MIN(MIN(MOD(A96/Calculator!$F$15,1),1-MOD(A96/Calculator!$F$15,1)),ABS(MOD(A96/Calculator!$F$15,1)-0.5))),1)</f>
        <v>0.0974210526315789</v>
      </c>
      <c r="H96" s="176" t="n">
        <f aca="false">IF(Calculator!$E$16="YES",IF(A96&lt;Calculator!$G$16,0,MIN(MIN(MOD(A96/Calculator!$F$16,1),1-MOD(A96/Calculator!$F$16,1)),ABS(MOD(A96/Calculator!$F$16,1)-0.5))),1)</f>
        <v>0.207271578947367</v>
      </c>
      <c r="I96" s="176" t="n">
        <f aca="false">IF(Calculator!$E$17="YES",IF(A96&lt;Calculator!$G$17,0,MIN(MIN(MOD(A96/Calculator!$F$17,1),1-MOD(A96/Calculator!$F$17,1)),ABS(MOD(A96/Calculator!$F$17,1)-0.5))),1)</f>
        <v>0.10015789473684</v>
      </c>
      <c r="J96" s="176" t="n">
        <f aca="false">IF(Calculator!$E$18="YES",IF(A96&lt;Calculator!$G$18,0,MIN(MIN(MOD(A96/Calculator!$F$18,1),1-MOD(A96/Calculator!$F$18,1)),ABS(MOD(A96/Calculator!$F$18,1)-0.5))),1)</f>
        <v>0.0322526315789484</v>
      </c>
      <c r="K96" s="176" t="n">
        <f aca="false">IF(Calculator!$E$19="YES",IF(A96&lt;Calculator!$G$19,0,MIN(MIN(MOD(A96/Calculator!$F$19,1),1-MOD(A96/Calculator!$F$19,1)),ABS(MOD(A96/Calculator!$F$19,1)-0.5))),1)</f>
        <v>0.145368421052632</v>
      </c>
      <c r="L96" s="176" t="n">
        <f aca="false">IF(Calculator!$E$20="YES",IF(A96&lt;Calculator!$G$20,0,MIN(MIN(MOD(A96/Calculator!$F$20,1),1-MOD(A96/Calculator!$F$20,1)),ABS(MOD(A96/Calculator!$F$20,1)-0.5))),1)</f>
        <v>1</v>
      </c>
      <c r="M96" s="176" t="n">
        <f aca="false">MIN(B96:L96)</f>
        <v>0.00184210526315609</v>
      </c>
      <c r="N96" s="176" t="n">
        <f aca="false">SUMPRODUCT(($M$5:$M$555&gt;M96)*1)+SUMPRODUCT(($M$5:$M$555=M96)*(ROW($M$5:$M$555)&lt;ROW(M96)))+1</f>
        <v>472</v>
      </c>
      <c r="O96" s="176" t="str">
        <f aca="false">IF(M96&gt;=0.2,"★★★ EXCELLENT",IF(M96&gt;=0.12,"★★  GOOD",IF(M96&gt;=0.07,"★  FAIR",IF(M96&gt;=0.025,"⚠  MARGINAL","✗  AVOID"))))</f>
        <v>✗  AVOID</v>
      </c>
    </row>
    <row r="97" customFormat="false" ht="15" hidden="false" customHeight="true" outlineLevel="0" collapsed="false">
      <c r="A97" s="173" t="n">
        <v>14.2</v>
      </c>
      <c r="B97" s="174" t="n">
        <f aca="false">IF(Calculator!$E$10="YES",IF(A97&lt;Calculator!$G$10,0,MIN(MIN(MOD(A97/Calculator!$F$10,1),1-MOD(A97/Calculator!$F$10,1)),ABS(MOD(A97/Calculator!$F$10,1)-0.5))),1)</f>
        <v>1</v>
      </c>
      <c r="C97" s="174" t="n">
        <f aca="false">IF(Calculator!$E$11="YES",IF(A97&lt;Calculator!$G$11,0,MIN(MIN(MOD(A97/Calculator!$F$11,1),1-MOD(A97/Calculator!$F$11,1)),ABS(MOD(A97/Calculator!$F$11,1)-0.5))),1)</f>
        <v>1</v>
      </c>
      <c r="D97" s="174" t="n">
        <f aca="false">IF(Calculator!$E$12="YES",IF(A97&lt;Calculator!$G$12,0,MIN(MIN(MOD(A97/Calculator!$F$12,1),1-MOD(A97/Calculator!$F$12,1)),ABS(MOD(A97/Calculator!$F$12,1)-0.5))),1)</f>
        <v>1</v>
      </c>
      <c r="E97" s="174" t="n">
        <f aca="false">IF(Calculator!$E$13="YES",IF(A97&lt;Calculator!$G$13,0,MIN(MIN(MOD(A97/Calculator!$F$13,1),1-MOD(A97/Calculator!$F$13,1)),ABS(MOD(A97/Calculator!$F$13,1)-0.5))),1)</f>
        <v>0.212491228070176</v>
      </c>
      <c r="F97" s="174" t="n">
        <f aca="false">IF(Calculator!$E$14="YES",IF(A97&lt;Calculator!$G$14,0,MIN(MIN(MOD(A97/Calculator!$F$14,1),1-MOD(A97/Calculator!$F$14,1)),ABS(MOD(A97/Calculator!$F$14,1)-0.5))),1)</f>
        <v>0.00894736842105082</v>
      </c>
      <c r="G97" s="174" t="n">
        <f aca="false">IF(Calculator!$E$15="YES",IF(A97&lt;Calculator!$G$15,0,MIN(MIN(MOD(A97/Calculator!$F$15,1),1-MOD(A97/Calculator!$F$15,1)),ABS(MOD(A97/Calculator!$F$15,1)-0.5))),1)</f>
        <v>0.0874736842105264</v>
      </c>
      <c r="H97" s="174" t="n">
        <f aca="false">IF(Calculator!$E$16="YES",IF(A97&lt;Calculator!$G$16,0,MIN(MIN(MOD(A97/Calculator!$F$16,1),1-MOD(A97/Calculator!$F$16,1)),ABS(MOD(A97/Calculator!$F$16,1)-0.5))),1)</f>
        <v>0.194557192982455</v>
      </c>
      <c r="I97" s="174" t="n">
        <f aca="false">IF(Calculator!$E$17="YES",IF(A97&lt;Calculator!$G$17,0,MIN(MIN(MOD(A97/Calculator!$F$17,1),1-MOD(A97/Calculator!$F$17,1)),ABS(MOD(A97/Calculator!$F$17,1)-0.5))),1)</f>
        <v>0.115052631578946</v>
      </c>
      <c r="J97" s="174" t="n">
        <f aca="false">IF(Calculator!$E$18="YES",IF(A97&lt;Calculator!$G$18,0,MIN(MIN(MOD(A97/Calculator!$F$18,1),1-MOD(A97/Calculator!$F$18,1)),ABS(MOD(A97/Calculator!$F$18,1)-0.5))),1)</f>
        <v>0.0147508771929838</v>
      </c>
      <c r="K97" s="174" t="n">
        <f aca="false">IF(Calculator!$E$19="YES",IF(A97&lt;Calculator!$G$19,0,MIN(MIN(MOD(A97/Calculator!$F$19,1),1-MOD(A97/Calculator!$F$19,1)),ABS(MOD(A97/Calculator!$F$19,1)-0.5))),1)</f>
        <v>0.125122807017544</v>
      </c>
      <c r="L97" s="174" t="n">
        <f aca="false">IF(Calculator!$E$20="YES",IF(A97&lt;Calculator!$G$20,0,MIN(MIN(MOD(A97/Calculator!$F$20,1),1-MOD(A97/Calculator!$F$20,1)),ABS(MOD(A97/Calculator!$F$20,1)-0.5))),1)</f>
        <v>1</v>
      </c>
      <c r="M97" s="174" t="n">
        <f aca="false">MIN(B97:L97)</f>
        <v>0.00894736842105082</v>
      </c>
      <c r="N97" s="174" t="n">
        <f aca="false">SUMPRODUCT(($M$5:$M$555&gt;M97)*1)+SUMPRODUCT(($M$5:$M$555=M97)*(ROW($M$5:$M$555)&lt;ROW(M97)))+1</f>
        <v>390</v>
      </c>
      <c r="O97" s="174" t="str">
        <f aca="false">IF(M97&gt;=0.2,"★★★ EXCELLENT",IF(M97&gt;=0.12,"★★  GOOD",IF(M97&gt;=0.07,"★  FAIR",IF(M97&gt;=0.025,"⚠  MARGINAL","✗  AVOID"))))</f>
        <v>✗  AVOID</v>
      </c>
    </row>
    <row r="98" customFormat="false" ht="15" hidden="false" customHeight="true" outlineLevel="0" collapsed="false">
      <c r="A98" s="175" t="n">
        <v>14.3</v>
      </c>
      <c r="B98" s="176" t="n">
        <f aca="false">IF(Calculator!$E$10="YES",IF(A98&lt;Calculator!$G$10,0,MIN(MIN(MOD(A98/Calculator!$F$10,1),1-MOD(A98/Calculator!$F$10,1)),ABS(MOD(A98/Calculator!$F$10,1)-0.5))),1)</f>
        <v>1</v>
      </c>
      <c r="C98" s="176" t="n">
        <f aca="false">IF(Calculator!$E$11="YES",IF(A98&lt;Calculator!$G$11,0,MIN(MIN(MOD(A98/Calculator!$F$11,1),1-MOD(A98/Calculator!$F$11,1)),ABS(MOD(A98/Calculator!$F$11,1)-0.5))),1)</f>
        <v>1</v>
      </c>
      <c r="D98" s="176" t="n">
        <f aca="false">IF(Calculator!$E$12="YES",IF(A98&lt;Calculator!$G$12,0,MIN(MIN(MOD(A98/Calculator!$F$12,1),1-MOD(A98/Calculator!$F$12,1)),ABS(MOD(A98/Calculator!$F$12,1)-0.5))),1)</f>
        <v>1</v>
      </c>
      <c r="E98" s="176" t="n">
        <f aca="false">IF(Calculator!$E$13="YES",IF(A98&lt;Calculator!$G$13,0,MIN(MIN(MOD(A98/Calculator!$F$13,1),1-MOD(A98/Calculator!$F$13,1)),ABS(MOD(A98/Calculator!$F$13,1)-0.5))),1)</f>
        <v>0.217508771929826</v>
      </c>
      <c r="F98" s="176" t="n">
        <f aca="false">IF(Calculator!$E$14="YES",IF(A98&lt;Calculator!$G$14,0,MIN(MIN(MOD(A98/Calculator!$F$14,1),1-MOD(A98/Calculator!$F$14,1)),ABS(MOD(A98/Calculator!$F$14,1)-0.5))),1)</f>
        <v>0.0160526315789455</v>
      </c>
      <c r="G98" s="176" t="n">
        <f aca="false">IF(Calculator!$E$15="YES",IF(A98&lt;Calculator!$G$15,0,MIN(MIN(MOD(A98/Calculator!$F$15,1),1-MOD(A98/Calculator!$F$15,1)),ABS(MOD(A98/Calculator!$F$15,1)-0.5))),1)</f>
        <v>0.0775263157894734</v>
      </c>
      <c r="H98" s="176" t="n">
        <f aca="false">IF(Calculator!$E$16="YES",IF(A98&lt;Calculator!$G$16,0,MIN(MIN(MOD(A98/Calculator!$F$16,1),1-MOD(A98/Calculator!$F$16,1)),ABS(MOD(A98/Calculator!$F$16,1)-0.5))),1)</f>
        <v>0.181842807017543</v>
      </c>
      <c r="I98" s="176" t="n">
        <f aca="false">IF(Calculator!$E$17="YES",IF(A98&lt;Calculator!$G$17,0,MIN(MIN(MOD(A98/Calculator!$F$17,1),1-MOD(A98/Calculator!$F$17,1)),ABS(MOD(A98/Calculator!$F$17,1)-0.5))),1)</f>
        <v>0.129947368421051</v>
      </c>
      <c r="J98" s="176" t="n">
        <f aca="false">IF(Calculator!$E$18="YES",IF(A98&lt;Calculator!$G$18,0,MIN(MIN(MOD(A98/Calculator!$F$18,1),1-MOD(A98/Calculator!$F$18,1)),ABS(MOD(A98/Calculator!$F$18,1)-0.5))),1)</f>
        <v>0.00275087719298117</v>
      </c>
      <c r="K98" s="176" t="n">
        <f aca="false">IF(Calculator!$E$19="YES",IF(A98&lt;Calculator!$G$19,0,MIN(MIN(MOD(A98/Calculator!$F$19,1),1-MOD(A98/Calculator!$F$19,1)),ABS(MOD(A98/Calculator!$F$19,1)-0.5))),1)</f>
        <v>0.104877192982456</v>
      </c>
      <c r="L98" s="176" t="n">
        <f aca="false">IF(Calculator!$E$20="YES",IF(A98&lt;Calculator!$G$20,0,MIN(MIN(MOD(A98/Calculator!$F$20,1),1-MOD(A98/Calculator!$F$20,1)),ABS(MOD(A98/Calculator!$F$20,1)-0.5))),1)</f>
        <v>1</v>
      </c>
      <c r="M98" s="176" t="n">
        <f aca="false">MIN(B98:L98)</f>
        <v>0.00275087719298117</v>
      </c>
      <c r="N98" s="176" t="n">
        <f aca="false">SUMPRODUCT(($M$5:$M$555&gt;M98)*1)+SUMPRODUCT(($M$5:$M$555=M98)*(ROW($M$5:$M$555)&lt;ROW(M98)))+1</f>
        <v>465</v>
      </c>
      <c r="O98" s="176" t="str">
        <f aca="false">IF(M98&gt;=0.2,"★★★ EXCELLENT",IF(M98&gt;=0.12,"★★  GOOD",IF(M98&gt;=0.07,"★  FAIR",IF(M98&gt;=0.025,"⚠  MARGINAL","✗  AVOID"))))</f>
        <v>✗  AVOID</v>
      </c>
    </row>
    <row r="99" customFormat="false" ht="15" hidden="false" customHeight="true" outlineLevel="0" collapsed="false">
      <c r="A99" s="173" t="n">
        <v>14.4</v>
      </c>
      <c r="B99" s="174" t="n">
        <f aca="false">IF(Calculator!$E$10="YES",IF(A99&lt;Calculator!$G$10,0,MIN(MIN(MOD(A99/Calculator!$F$10,1),1-MOD(A99/Calculator!$F$10,1)),ABS(MOD(A99/Calculator!$F$10,1)-0.5))),1)</f>
        <v>1</v>
      </c>
      <c r="C99" s="174" t="n">
        <f aca="false">IF(Calculator!$E$11="YES",IF(A99&lt;Calculator!$G$11,0,MIN(MIN(MOD(A99/Calculator!$F$11,1),1-MOD(A99/Calculator!$F$11,1)),ABS(MOD(A99/Calculator!$F$11,1)-0.5))),1)</f>
        <v>1</v>
      </c>
      <c r="D99" s="174" t="n">
        <f aca="false">IF(Calculator!$E$12="YES",IF(A99&lt;Calculator!$G$12,0,MIN(MIN(MOD(A99/Calculator!$F$12,1),1-MOD(A99/Calculator!$F$12,1)),ABS(MOD(A99/Calculator!$F$12,1)-0.5))),1)</f>
        <v>1</v>
      </c>
      <c r="E99" s="174" t="n">
        <f aca="false">IF(Calculator!$E$13="YES",IF(A99&lt;Calculator!$G$13,0,MIN(MIN(MOD(A99/Calculator!$F$13,1),1-MOD(A99/Calculator!$F$13,1)),ABS(MOD(A99/Calculator!$F$13,1)-0.5))),1)</f>
        <v>0.222526315789475</v>
      </c>
      <c r="F99" s="174" t="n">
        <f aca="false">IF(Calculator!$E$14="YES",IF(A99&lt;Calculator!$G$14,0,MIN(MIN(MOD(A99/Calculator!$F$14,1),1-MOD(A99/Calculator!$F$14,1)),ABS(MOD(A99/Calculator!$F$14,1)-0.5))),1)</f>
        <v>0.0231578947368403</v>
      </c>
      <c r="G99" s="174" t="n">
        <f aca="false">IF(Calculator!$E$15="YES",IF(A99&lt;Calculator!$G$15,0,MIN(MIN(MOD(A99/Calculator!$F$15,1),1-MOD(A99/Calculator!$F$15,1)),ABS(MOD(A99/Calculator!$F$15,1)-0.5))),1)</f>
        <v>0.067578947368421</v>
      </c>
      <c r="H99" s="174" t="n">
        <f aca="false">IF(Calculator!$E$16="YES",IF(A99&lt;Calculator!$G$16,0,MIN(MIN(MOD(A99/Calculator!$F$16,1),1-MOD(A99/Calculator!$F$16,1)),ABS(MOD(A99/Calculator!$F$16,1)-0.5))),1)</f>
        <v>0.16912842105263</v>
      </c>
      <c r="I99" s="174" t="n">
        <f aca="false">IF(Calculator!$E$17="YES",IF(A99&lt;Calculator!$G$17,0,MIN(MIN(MOD(A99/Calculator!$F$17,1),1-MOD(A99/Calculator!$F$17,1)),ABS(MOD(A99/Calculator!$F$17,1)-0.5))),1)</f>
        <v>0.144842105263156</v>
      </c>
      <c r="J99" s="174" t="n">
        <f aca="false">IF(Calculator!$E$18="YES",IF(A99&lt;Calculator!$G$18,0,MIN(MIN(MOD(A99/Calculator!$F$18,1),1-MOD(A99/Calculator!$F$18,1)),ABS(MOD(A99/Calculator!$F$18,1)-0.5))),1)</f>
        <v>0.0202526315789462</v>
      </c>
      <c r="K99" s="174" t="n">
        <f aca="false">IF(Calculator!$E$19="YES",IF(A99&lt;Calculator!$G$19,0,MIN(MIN(MOD(A99/Calculator!$F$19,1),1-MOD(A99/Calculator!$F$19,1)),ABS(MOD(A99/Calculator!$F$19,1)-0.5))),1)</f>
        <v>0.0846315789473682</v>
      </c>
      <c r="L99" s="174" t="n">
        <f aca="false">IF(Calculator!$E$20="YES",IF(A99&lt;Calculator!$G$20,0,MIN(MIN(MOD(A99/Calculator!$F$20,1),1-MOD(A99/Calculator!$F$20,1)),ABS(MOD(A99/Calculator!$F$20,1)-0.5))),1)</f>
        <v>1</v>
      </c>
      <c r="M99" s="174" t="n">
        <f aca="false">MIN(B99:L99)</f>
        <v>0.0202526315789462</v>
      </c>
      <c r="N99" s="174" t="n">
        <f aca="false">SUMPRODUCT(($M$5:$M$555&gt;M99)*1)+SUMPRODUCT(($M$5:$M$555=M99)*(ROW($M$5:$M$555)&lt;ROW(M99)))+1</f>
        <v>290</v>
      </c>
      <c r="O99" s="174" t="str">
        <f aca="false">IF(M99&gt;=0.2,"★★★ EXCELLENT",IF(M99&gt;=0.12,"★★  GOOD",IF(M99&gt;=0.07,"★  FAIR",IF(M99&gt;=0.025,"⚠  MARGINAL","✗  AVOID"))))</f>
        <v>✗  AVOID</v>
      </c>
    </row>
    <row r="100" customFormat="false" ht="15" hidden="false" customHeight="true" outlineLevel="0" collapsed="false">
      <c r="A100" s="175" t="n">
        <v>14.5</v>
      </c>
      <c r="B100" s="176" t="n">
        <f aca="false">IF(Calculator!$E$10="YES",IF(A100&lt;Calculator!$G$10,0,MIN(MIN(MOD(A100/Calculator!$F$10,1),1-MOD(A100/Calculator!$F$10,1)),ABS(MOD(A100/Calculator!$F$10,1)-0.5))),1)</f>
        <v>1</v>
      </c>
      <c r="C100" s="176" t="n">
        <f aca="false">IF(Calculator!$E$11="YES",IF(A100&lt;Calculator!$G$11,0,MIN(MIN(MOD(A100/Calculator!$F$11,1),1-MOD(A100/Calculator!$F$11,1)),ABS(MOD(A100/Calculator!$F$11,1)-0.5))),1)</f>
        <v>1</v>
      </c>
      <c r="D100" s="176" t="n">
        <f aca="false">IF(Calculator!$E$12="YES",IF(A100&lt;Calculator!$G$12,0,MIN(MIN(MOD(A100/Calculator!$F$12,1),1-MOD(A100/Calculator!$F$12,1)),ABS(MOD(A100/Calculator!$F$12,1)-0.5))),1)</f>
        <v>1</v>
      </c>
      <c r="E100" s="176" t="n">
        <f aca="false">IF(Calculator!$E$13="YES",IF(A100&lt;Calculator!$G$13,0,MIN(MIN(MOD(A100/Calculator!$F$13,1),1-MOD(A100/Calculator!$F$13,1)),ABS(MOD(A100/Calculator!$F$13,1)-0.5))),1)</f>
        <v>0.227543859649124</v>
      </c>
      <c r="F100" s="176" t="n">
        <f aca="false">IF(Calculator!$E$14="YES",IF(A100&lt;Calculator!$G$14,0,MIN(MIN(MOD(A100/Calculator!$F$14,1),1-MOD(A100/Calculator!$F$14,1)),ABS(MOD(A100/Calculator!$F$14,1)-0.5))),1)</f>
        <v>0.030263157894735</v>
      </c>
      <c r="G100" s="176" t="n">
        <f aca="false">IF(Calculator!$E$15="YES",IF(A100&lt;Calculator!$G$15,0,MIN(MIN(MOD(A100/Calculator!$F$15,1),1-MOD(A100/Calculator!$F$15,1)),ABS(MOD(A100/Calculator!$F$15,1)-0.5))),1)</f>
        <v>0.0576315789473683</v>
      </c>
      <c r="H100" s="176" t="n">
        <f aca="false">IF(Calculator!$E$16="YES",IF(A100&lt;Calculator!$G$16,0,MIN(MIN(MOD(A100/Calculator!$F$16,1),1-MOD(A100/Calculator!$F$16,1)),ABS(MOD(A100/Calculator!$F$16,1)-0.5))),1)</f>
        <v>0.156414035087718</v>
      </c>
      <c r="I100" s="176" t="n">
        <f aca="false">IF(Calculator!$E$17="YES",IF(A100&lt;Calculator!$G$17,0,MIN(MIN(MOD(A100/Calculator!$F$17,1),1-MOD(A100/Calculator!$F$17,1)),ABS(MOD(A100/Calculator!$F$17,1)-0.5))),1)</f>
        <v>0.159736842105262</v>
      </c>
      <c r="J100" s="176" t="n">
        <f aca="false">IF(Calculator!$E$18="YES",IF(A100&lt;Calculator!$G$18,0,MIN(MIN(MOD(A100/Calculator!$F$18,1),1-MOD(A100/Calculator!$F$18,1)),ABS(MOD(A100/Calculator!$F$18,1)-0.5))),1)</f>
        <v>0.0377543859649112</v>
      </c>
      <c r="K100" s="176" t="n">
        <f aca="false">IF(Calculator!$E$19="YES",IF(A100&lt;Calculator!$G$19,0,MIN(MIN(MOD(A100/Calculator!$F$19,1),1-MOD(A100/Calculator!$F$19,1)),ABS(MOD(A100/Calculator!$F$19,1)-0.5))),1)</f>
        <v>0.0643859649122809</v>
      </c>
      <c r="L100" s="176" t="n">
        <f aca="false">IF(Calculator!$E$20="YES",IF(A100&lt;Calculator!$G$20,0,MIN(MIN(MOD(A100/Calculator!$F$20,1),1-MOD(A100/Calculator!$F$20,1)),ABS(MOD(A100/Calculator!$F$20,1)-0.5))),1)</f>
        <v>1</v>
      </c>
      <c r="M100" s="176" t="n">
        <f aca="false">MIN(B100:L100)</f>
        <v>0.030263157894735</v>
      </c>
      <c r="N100" s="176" t="n">
        <f aca="false">SUMPRODUCT(($M$5:$M$555&gt;M100)*1)+SUMPRODUCT(($M$5:$M$555=M100)*(ROW($M$5:$M$555)&lt;ROW(M100)))+1</f>
        <v>212</v>
      </c>
      <c r="O100" s="176" t="str">
        <f aca="false">IF(M100&gt;=0.2,"★★★ EXCELLENT",IF(M100&gt;=0.12,"★★  GOOD",IF(M100&gt;=0.07,"★  FAIR",IF(M100&gt;=0.025,"⚠  MARGINAL","✗  AVOID"))))</f>
        <v>⚠  MARGINAL</v>
      </c>
    </row>
    <row r="101" customFormat="false" ht="15" hidden="false" customHeight="true" outlineLevel="0" collapsed="false">
      <c r="A101" s="173" t="n">
        <v>14.6</v>
      </c>
      <c r="B101" s="174" t="n">
        <f aca="false">IF(Calculator!$E$10="YES",IF(A101&lt;Calculator!$G$10,0,MIN(MIN(MOD(A101/Calculator!$F$10,1),1-MOD(A101/Calculator!$F$10,1)),ABS(MOD(A101/Calculator!$F$10,1)-0.5))),1)</f>
        <v>1</v>
      </c>
      <c r="C101" s="174" t="n">
        <f aca="false">IF(Calculator!$E$11="YES",IF(A101&lt;Calculator!$G$11,0,MIN(MIN(MOD(A101/Calculator!$F$11,1),1-MOD(A101/Calculator!$F$11,1)),ABS(MOD(A101/Calculator!$F$11,1)-0.5))),1)</f>
        <v>1</v>
      </c>
      <c r="D101" s="174" t="n">
        <f aca="false">IF(Calculator!$E$12="YES",IF(A101&lt;Calculator!$G$12,0,MIN(MIN(MOD(A101/Calculator!$F$12,1),1-MOD(A101/Calculator!$F$12,1)),ABS(MOD(A101/Calculator!$F$12,1)-0.5))),1)</f>
        <v>1</v>
      </c>
      <c r="E101" s="174" t="n">
        <f aca="false">IF(Calculator!$E$13="YES",IF(A101&lt;Calculator!$G$13,0,MIN(MIN(MOD(A101/Calculator!$F$13,1),1-MOD(A101/Calculator!$F$13,1)),ABS(MOD(A101/Calculator!$F$13,1)-0.5))),1)</f>
        <v>0.232561403508773</v>
      </c>
      <c r="F101" s="174" t="n">
        <f aca="false">IF(Calculator!$E$14="YES",IF(A101&lt;Calculator!$G$14,0,MIN(MIN(MOD(A101/Calculator!$F$14,1),1-MOD(A101/Calculator!$F$14,1)),ABS(MOD(A101/Calculator!$F$14,1)-0.5))),1)</f>
        <v>0.0373684210526297</v>
      </c>
      <c r="G101" s="174" t="n">
        <f aca="false">IF(Calculator!$E$15="YES",IF(A101&lt;Calculator!$G$15,0,MIN(MIN(MOD(A101/Calculator!$F$15,1),1-MOD(A101/Calculator!$F$15,1)),ABS(MOD(A101/Calculator!$F$15,1)-0.5))),1)</f>
        <v>0.0476842105263158</v>
      </c>
      <c r="H101" s="174" t="n">
        <f aca="false">IF(Calculator!$E$16="YES",IF(A101&lt;Calculator!$G$16,0,MIN(MIN(MOD(A101/Calculator!$F$16,1),1-MOD(A101/Calculator!$F$16,1)),ABS(MOD(A101/Calculator!$F$16,1)-0.5))),1)</f>
        <v>0.143699649122806</v>
      </c>
      <c r="I101" s="174" t="n">
        <f aca="false">IF(Calculator!$E$17="YES",IF(A101&lt;Calculator!$G$17,0,MIN(MIN(MOD(A101/Calculator!$F$17,1),1-MOD(A101/Calculator!$F$17,1)),ABS(MOD(A101/Calculator!$F$17,1)-0.5))),1)</f>
        <v>0.174631578947367</v>
      </c>
      <c r="J101" s="174" t="n">
        <f aca="false">IF(Calculator!$E$18="YES",IF(A101&lt;Calculator!$G$18,0,MIN(MIN(MOD(A101/Calculator!$F$18,1),1-MOD(A101/Calculator!$F$18,1)),ABS(MOD(A101/Calculator!$F$18,1)-0.5))),1)</f>
        <v>0.0552561403508758</v>
      </c>
      <c r="K101" s="174" t="n">
        <f aca="false">IF(Calculator!$E$19="YES",IF(A101&lt;Calculator!$G$19,0,MIN(MIN(MOD(A101/Calculator!$F$19,1),1-MOD(A101/Calculator!$F$19,1)),ABS(MOD(A101/Calculator!$F$19,1)-0.5))),1)</f>
        <v>0.0441403508771931</v>
      </c>
      <c r="L101" s="174" t="n">
        <f aca="false">IF(Calculator!$E$20="YES",IF(A101&lt;Calculator!$G$20,0,MIN(MIN(MOD(A101/Calculator!$F$20,1),1-MOD(A101/Calculator!$F$20,1)),ABS(MOD(A101/Calculator!$F$20,1)-0.5))),1)</f>
        <v>1</v>
      </c>
      <c r="M101" s="174" t="n">
        <f aca="false">MIN(B101:L101)</f>
        <v>0.0373684210526297</v>
      </c>
      <c r="N101" s="174" t="n">
        <f aca="false">SUMPRODUCT(($M$5:$M$555&gt;M101)*1)+SUMPRODUCT(($M$5:$M$555=M101)*(ROW($M$5:$M$555)&lt;ROW(M101)))+1</f>
        <v>173</v>
      </c>
      <c r="O101" s="174" t="str">
        <f aca="false">IF(M101&gt;=0.2,"★★★ EXCELLENT",IF(M101&gt;=0.12,"★★  GOOD",IF(M101&gt;=0.07,"★  FAIR",IF(M101&gt;=0.025,"⚠  MARGINAL","✗  AVOID"))))</f>
        <v>⚠  MARGINAL</v>
      </c>
    </row>
    <row r="102" customFormat="false" ht="15" hidden="false" customHeight="true" outlineLevel="0" collapsed="false">
      <c r="A102" s="175" t="n">
        <v>14.7</v>
      </c>
      <c r="B102" s="176" t="n">
        <f aca="false">IF(Calculator!$E$10="YES",IF(A102&lt;Calculator!$G$10,0,MIN(MIN(MOD(A102/Calculator!$F$10,1),1-MOD(A102/Calculator!$F$10,1)),ABS(MOD(A102/Calculator!$F$10,1)-0.5))),1)</f>
        <v>1</v>
      </c>
      <c r="C102" s="176" t="n">
        <f aca="false">IF(Calculator!$E$11="YES",IF(A102&lt;Calculator!$G$11,0,MIN(MIN(MOD(A102/Calculator!$F$11,1),1-MOD(A102/Calculator!$F$11,1)),ABS(MOD(A102/Calculator!$F$11,1)-0.5))),1)</f>
        <v>1</v>
      </c>
      <c r="D102" s="176" t="n">
        <f aca="false">IF(Calculator!$E$12="YES",IF(A102&lt;Calculator!$G$12,0,MIN(MIN(MOD(A102/Calculator!$F$12,1),1-MOD(A102/Calculator!$F$12,1)),ABS(MOD(A102/Calculator!$F$12,1)-0.5))),1)</f>
        <v>1</v>
      </c>
      <c r="E102" s="176" t="n">
        <f aca="false">IF(Calculator!$E$13="YES",IF(A102&lt;Calculator!$G$13,0,MIN(MIN(MOD(A102/Calculator!$F$13,1),1-MOD(A102/Calculator!$F$13,1)),ABS(MOD(A102/Calculator!$F$13,1)-0.5))),1)</f>
        <v>0.237578947368422</v>
      </c>
      <c r="F102" s="176" t="n">
        <f aca="false">IF(Calculator!$E$14="YES",IF(A102&lt;Calculator!$G$14,0,MIN(MIN(MOD(A102/Calculator!$F$14,1),1-MOD(A102/Calculator!$F$14,1)),ABS(MOD(A102/Calculator!$F$14,1)-0.5))),1)</f>
        <v>0.0444736842105244</v>
      </c>
      <c r="G102" s="176" t="n">
        <f aca="false">IF(Calculator!$E$15="YES",IF(A102&lt;Calculator!$G$15,0,MIN(MIN(MOD(A102/Calculator!$F$15,1),1-MOD(A102/Calculator!$F$15,1)),ABS(MOD(A102/Calculator!$F$15,1)-0.5))),1)</f>
        <v>0.0377368421052631</v>
      </c>
      <c r="H102" s="176" t="n">
        <f aca="false">IF(Calculator!$E$16="YES",IF(A102&lt;Calculator!$G$16,0,MIN(MIN(MOD(A102/Calculator!$F$16,1),1-MOD(A102/Calculator!$F$16,1)),ABS(MOD(A102/Calculator!$F$16,1)-0.5))),1)</f>
        <v>0.130985263157894</v>
      </c>
      <c r="I102" s="176" t="n">
        <f aca="false">IF(Calculator!$E$17="YES",IF(A102&lt;Calculator!$G$17,0,MIN(MIN(MOD(A102/Calculator!$F$17,1),1-MOD(A102/Calculator!$F$17,1)),ABS(MOD(A102/Calculator!$F$17,1)-0.5))),1)</f>
        <v>0.189526315789472</v>
      </c>
      <c r="J102" s="176" t="n">
        <f aca="false">IF(Calculator!$E$18="YES",IF(A102&lt;Calculator!$G$18,0,MIN(MIN(MOD(A102/Calculator!$F$18,1),1-MOD(A102/Calculator!$F$18,1)),ABS(MOD(A102/Calculator!$F$18,1)-0.5))),1)</f>
        <v>0.0727578947368408</v>
      </c>
      <c r="K102" s="176" t="n">
        <f aca="false">IF(Calculator!$E$19="YES",IF(A102&lt;Calculator!$G$19,0,MIN(MIN(MOD(A102/Calculator!$F$19,1),1-MOD(A102/Calculator!$F$19,1)),ABS(MOD(A102/Calculator!$F$19,1)-0.5))),1)</f>
        <v>0.0238947368421054</v>
      </c>
      <c r="L102" s="176" t="n">
        <f aca="false">IF(Calculator!$E$20="YES",IF(A102&lt;Calculator!$G$20,0,MIN(MIN(MOD(A102/Calculator!$F$20,1),1-MOD(A102/Calculator!$F$20,1)),ABS(MOD(A102/Calculator!$F$20,1)-0.5))),1)</f>
        <v>1</v>
      </c>
      <c r="M102" s="176" t="n">
        <f aca="false">MIN(B102:L102)</f>
        <v>0.0238947368421054</v>
      </c>
      <c r="N102" s="176" t="n">
        <f aca="false">SUMPRODUCT(($M$5:$M$555&gt;M102)*1)+SUMPRODUCT(($M$5:$M$555=M102)*(ROW($M$5:$M$555)&lt;ROW(M102)))+1</f>
        <v>260</v>
      </c>
      <c r="O102" s="176" t="str">
        <f aca="false">IF(M102&gt;=0.2,"★★★ EXCELLENT",IF(M102&gt;=0.12,"★★  GOOD",IF(M102&gt;=0.07,"★  FAIR",IF(M102&gt;=0.025,"⚠  MARGINAL","✗  AVOID"))))</f>
        <v>✗  AVOID</v>
      </c>
    </row>
    <row r="103" customFormat="false" ht="15" hidden="false" customHeight="true" outlineLevel="0" collapsed="false">
      <c r="A103" s="173" t="n">
        <v>14.8</v>
      </c>
      <c r="B103" s="174" t="n">
        <f aca="false">IF(Calculator!$E$10="YES",IF(A103&lt;Calculator!$G$10,0,MIN(MIN(MOD(A103/Calculator!$F$10,1),1-MOD(A103/Calculator!$F$10,1)),ABS(MOD(A103/Calculator!$F$10,1)-0.5))),1)</f>
        <v>1</v>
      </c>
      <c r="C103" s="174" t="n">
        <f aca="false">IF(Calculator!$E$11="YES",IF(A103&lt;Calculator!$G$11,0,MIN(MIN(MOD(A103/Calculator!$F$11,1),1-MOD(A103/Calculator!$F$11,1)),ABS(MOD(A103/Calculator!$F$11,1)-0.5))),1)</f>
        <v>1</v>
      </c>
      <c r="D103" s="174" t="n">
        <f aca="false">IF(Calculator!$E$12="YES",IF(A103&lt;Calculator!$G$12,0,MIN(MIN(MOD(A103/Calculator!$F$12,1),1-MOD(A103/Calculator!$F$12,1)),ABS(MOD(A103/Calculator!$F$12,1)-0.5))),1)</f>
        <v>1</v>
      </c>
      <c r="E103" s="174" t="n">
        <f aca="false">IF(Calculator!$E$13="YES",IF(A103&lt;Calculator!$G$13,0,MIN(MIN(MOD(A103/Calculator!$F$13,1),1-MOD(A103/Calculator!$F$13,1)),ABS(MOD(A103/Calculator!$F$13,1)-0.5))),1)</f>
        <v>0.242596491228071</v>
      </c>
      <c r="F103" s="174" t="n">
        <f aca="false">IF(Calculator!$E$14="YES",IF(A103&lt;Calculator!$G$14,0,MIN(MIN(MOD(A103/Calculator!$F$14,1),1-MOD(A103/Calculator!$F$14,1)),ABS(MOD(A103/Calculator!$F$14,1)-0.5))),1)</f>
        <v>0.0515789473684192</v>
      </c>
      <c r="G103" s="174" t="n">
        <f aca="false">IF(Calculator!$E$15="YES",IF(A103&lt;Calculator!$G$15,0,MIN(MIN(MOD(A103/Calculator!$F$15,1),1-MOD(A103/Calculator!$F$15,1)),ABS(MOD(A103/Calculator!$F$15,1)-0.5))),1)</f>
        <v>0.0277894736842104</v>
      </c>
      <c r="H103" s="174" t="n">
        <f aca="false">IF(Calculator!$E$16="YES",IF(A103&lt;Calculator!$G$16,0,MIN(MIN(MOD(A103/Calculator!$F$16,1),1-MOD(A103/Calculator!$F$16,1)),ABS(MOD(A103/Calculator!$F$16,1)-0.5))),1)</f>
        <v>0.118270877192981</v>
      </c>
      <c r="I103" s="174" t="n">
        <f aca="false">IF(Calculator!$E$17="YES",IF(A103&lt;Calculator!$G$17,0,MIN(MIN(MOD(A103/Calculator!$F$17,1),1-MOD(A103/Calculator!$F$17,1)),ABS(MOD(A103/Calculator!$F$17,1)-0.5))),1)</f>
        <v>0.204421052631577</v>
      </c>
      <c r="J103" s="174" t="n">
        <f aca="false">IF(Calculator!$E$18="YES",IF(A103&lt;Calculator!$G$18,0,MIN(MIN(MOD(A103/Calculator!$F$18,1),1-MOD(A103/Calculator!$F$18,1)),ABS(MOD(A103/Calculator!$F$18,1)-0.5))),1)</f>
        <v>0.0902596491228058</v>
      </c>
      <c r="K103" s="174" t="n">
        <f aca="false">IF(Calculator!$E$19="YES",IF(A103&lt;Calculator!$G$19,0,MIN(MIN(MOD(A103/Calculator!$F$19,1),1-MOD(A103/Calculator!$F$19,1)),ABS(MOD(A103/Calculator!$F$19,1)-0.5))),1)</f>
        <v>0.00364912280701724</v>
      </c>
      <c r="L103" s="174" t="n">
        <f aca="false">IF(Calculator!$E$20="YES",IF(A103&lt;Calculator!$G$20,0,MIN(MIN(MOD(A103/Calculator!$F$20,1),1-MOD(A103/Calculator!$F$20,1)),ABS(MOD(A103/Calculator!$F$20,1)-0.5))),1)</f>
        <v>1</v>
      </c>
      <c r="M103" s="174" t="n">
        <f aca="false">MIN(B103:L103)</f>
        <v>0.00364912280701724</v>
      </c>
      <c r="N103" s="174" t="n">
        <f aca="false">SUMPRODUCT(($M$5:$M$555&gt;M103)*1)+SUMPRODUCT(($M$5:$M$555=M103)*(ROW($M$5:$M$555)&lt;ROW(M103)))+1</f>
        <v>452</v>
      </c>
      <c r="O103" s="174" t="str">
        <f aca="false">IF(M103&gt;=0.2,"★★★ EXCELLENT",IF(M103&gt;=0.12,"★★  GOOD",IF(M103&gt;=0.07,"★  FAIR",IF(M103&gt;=0.025,"⚠  MARGINAL","✗  AVOID"))))</f>
        <v>✗  AVOID</v>
      </c>
    </row>
    <row r="104" customFormat="false" ht="15" hidden="false" customHeight="true" outlineLevel="0" collapsed="false">
      <c r="A104" s="175" t="n">
        <v>14.9</v>
      </c>
      <c r="B104" s="176" t="n">
        <f aca="false">IF(Calculator!$E$10="YES",IF(A104&lt;Calculator!$G$10,0,MIN(MIN(MOD(A104/Calculator!$F$10,1),1-MOD(A104/Calculator!$F$10,1)),ABS(MOD(A104/Calculator!$F$10,1)-0.5))),1)</f>
        <v>1</v>
      </c>
      <c r="C104" s="176" t="n">
        <f aca="false">IF(Calculator!$E$11="YES",IF(A104&lt;Calculator!$G$11,0,MIN(MIN(MOD(A104/Calculator!$F$11,1),1-MOD(A104/Calculator!$F$11,1)),ABS(MOD(A104/Calculator!$F$11,1)-0.5))),1)</f>
        <v>1</v>
      </c>
      <c r="D104" s="176" t="n">
        <f aca="false">IF(Calculator!$E$12="YES",IF(A104&lt;Calculator!$G$12,0,MIN(MIN(MOD(A104/Calculator!$F$12,1),1-MOD(A104/Calculator!$F$12,1)),ABS(MOD(A104/Calculator!$F$12,1)-0.5))),1)</f>
        <v>1</v>
      </c>
      <c r="E104" s="176" t="n">
        <f aca="false">IF(Calculator!$E$13="YES",IF(A104&lt;Calculator!$G$13,0,MIN(MIN(MOD(A104/Calculator!$F$13,1),1-MOD(A104/Calculator!$F$13,1)),ABS(MOD(A104/Calculator!$F$13,1)-0.5))),1)</f>
        <v>0.24761403508772</v>
      </c>
      <c r="F104" s="176" t="n">
        <f aca="false">IF(Calculator!$E$14="YES",IF(A104&lt;Calculator!$G$14,0,MIN(MIN(MOD(A104/Calculator!$F$14,1),1-MOD(A104/Calculator!$F$14,1)),ABS(MOD(A104/Calculator!$F$14,1)-0.5))),1)</f>
        <v>0.0586842105263139</v>
      </c>
      <c r="G104" s="176" t="n">
        <f aca="false">IF(Calculator!$E$15="YES",IF(A104&lt;Calculator!$G$15,0,MIN(MIN(MOD(A104/Calculator!$F$15,1),1-MOD(A104/Calculator!$F$15,1)),ABS(MOD(A104/Calculator!$F$15,1)-0.5))),1)</f>
        <v>0.0178421052631577</v>
      </c>
      <c r="H104" s="176" t="n">
        <f aca="false">IF(Calculator!$E$16="YES",IF(A104&lt;Calculator!$G$16,0,MIN(MIN(MOD(A104/Calculator!$F$16,1),1-MOD(A104/Calculator!$F$16,1)),ABS(MOD(A104/Calculator!$F$16,1)-0.5))),1)</f>
        <v>0.105556491228069</v>
      </c>
      <c r="I104" s="176" t="n">
        <f aca="false">IF(Calculator!$E$17="YES",IF(A104&lt;Calculator!$G$17,0,MIN(MIN(MOD(A104/Calculator!$F$17,1),1-MOD(A104/Calculator!$F$17,1)),ABS(MOD(A104/Calculator!$F$17,1)-0.5))),1)</f>
        <v>0.219315789473683</v>
      </c>
      <c r="J104" s="176" t="n">
        <f aca="false">IF(Calculator!$E$18="YES",IF(A104&lt;Calculator!$G$18,0,MIN(MIN(MOD(A104/Calculator!$F$18,1),1-MOD(A104/Calculator!$F$18,1)),ABS(MOD(A104/Calculator!$F$18,1)-0.5))),1)</f>
        <v>0.107761403508771</v>
      </c>
      <c r="K104" s="176" t="n">
        <f aca="false">IF(Calculator!$E$19="YES",IF(A104&lt;Calculator!$G$19,0,MIN(MIN(MOD(A104/Calculator!$F$19,1),1-MOD(A104/Calculator!$F$19,1)),ABS(MOD(A104/Calculator!$F$19,1)-0.5))),1)</f>
        <v>0.0165964912280701</v>
      </c>
      <c r="L104" s="176" t="n">
        <f aca="false">IF(Calculator!$E$20="YES",IF(A104&lt;Calculator!$G$20,0,MIN(MIN(MOD(A104/Calculator!$F$20,1),1-MOD(A104/Calculator!$F$20,1)),ABS(MOD(A104/Calculator!$F$20,1)-0.5))),1)</f>
        <v>1</v>
      </c>
      <c r="M104" s="176" t="n">
        <f aca="false">MIN(B104:L104)</f>
        <v>0.0165964912280701</v>
      </c>
      <c r="N104" s="176" t="n">
        <f aca="false">SUMPRODUCT(($M$5:$M$555&gt;M104)*1)+SUMPRODUCT(($M$5:$M$555=M104)*(ROW($M$5:$M$555)&lt;ROW(M104)))+1</f>
        <v>316</v>
      </c>
      <c r="O104" s="176" t="str">
        <f aca="false">IF(M104&gt;=0.2,"★★★ EXCELLENT",IF(M104&gt;=0.12,"★★  GOOD",IF(M104&gt;=0.07,"★  FAIR",IF(M104&gt;=0.025,"⚠  MARGINAL","✗  AVOID"))))</f>
        <v>✗  AVOID</v>
      </c>
    </row>
    <row r="105" customFormat="false" ht="15" hidden="false" customHeight="true" outlineLevel="0" collapsed="false">
      <c r="A105" s="173" t="n">
        <v>15</v>
      </c>
      <c r="B105" s="174" t="n">
        <f aca="false">IF(Calculator!$E$10="YES",IF(A105&lt;Calculator!$G$10,0,MIN(MIN(MOD(A105/Calculator!$F$10,1),1-MOD(A105/Calculator!$F$10,1)),ABS(MOD(A105/Calculator!$F$10,1)-0.5))),1)</f>
        <v>1</v>
      </c>
      <c r="C105" s="174" t="n">
        <f aca="false">IF(Calculator!$E$11="YES",IF(A105&lt;Calculator!$G$11,0,MIN(MIN(MOD(A105/Calculator!$F$11,1),1-MOD(A105/Calculator!$F$11,1)),ABS(MOD(A105/Calculator!$F$11,1)-0.5))),1)</f>
        <v>1</v>
      </c>
      <c r="D105" s="174" t="n">
        <f aca="false">IF(Calculator!$E$12="YES",IF(A105&lt;Calculator!$G$12,0,MIN(MIN(MOD(A105/Calculator!$F$12,1),1-MOD(A105/Calculator!$F$12,1)),ABS(MOD(A105/Calculator!$F$12,1)-0.5))),1)</f>
        <v>1</v>
      </c>
      <c r="E105" s="174" t="n">
        <f aca="false">IF(Calculator!$E$13="YES",IF(A105&lt;Calculator!$G$13,0,MIN(MIN(MOD(A105/Calculator!$F$13,1),1-MOD(A105/Calculator!$F$13,1)),ABS(MOD(A105/Calculator!$F$13,1)-0.5))),1)</f>
        <v>0.24736842105263</v>
      </c>
      <c r="F105" s="174" t="n">
        <f aca="false">IF(Calculator!$E$14="YES",IF(A105&lt;Calculator!$G$14,0,MIN(MIN(MOD(A105/Calculator!$F$14,1),1-MOD(A105/Calculator!$F$14,1)),ABS(MOD(A105/Calculator!$F$14,1)-0.5))),1)</f>
        <v>0.0657894736842086</v>
      </c>
      <c r="G105" s="174" t="n">
        <f aca="false">IF(Calculator!$E$15="YES",IF(A105&lt;Calculator!$G$15,0,MIN(MIN(MOD(A105/Calculator!$F$15,1),1-MOD(A105/Calculator!$F$15,1)),ABS(MOD(A105/Calculator!$F$15,1)-0.5))),1)</f>
        <v>0.00789473684210518</v>
      </c>
      <c r="H105" s="174" t="n">
        <f aca="false">IF(Calculator!$E$16="YES",IF(A105&lt;Calculator!$G$16,0,MIN(MIN(MOD(A105/Calculator!$F$16,1),1-MOD(A105/Calculator!$F$16,1)),ABS(MOD(A105/Calculator!$F$16,1)-0.5))),1)</f>
        <v>0.0928421052631565</v>
      </c>
      <c r="I105" s="174" t="n">
        <f aca="false">IF(Calculator!$E$17="YES",IF(A105&lt;Calculator!$G$17,0,MIN(MIN(MOD(A105/Calculator!$F$17,1),1-MOD(A105/Calculator!$F$17,1)),ABS(MOD(A105/Calculator!$F$17,1)-0.5))),1)</f>
        <v>0.234210526315788</v>
      </c>
      <c r="J105" s="174" t="n">
        <f aca="false">IF(Calculator!$E$18="YES",IF(A105&lt;Calculator!$G$18,0,MIN(MIN(MOD(A105/Calculator!$F$18,1),1-MOD(A105/Calculator!$F$18,1)),ABS(MOD(A105/Calculator!$F$18,1)-0.5))),1)</f>
        <v>0.125263157894735</v>
      </c>
      <c r="K105" s="174" t="n">
        <f aca="false">IF(Calculator!$E$19="YES",IF(A105&lt;Calculator!$G$19,0,MIN(MIN(MOD(A105/Calculator!$F$19,1),1-MOD(A105/Calculator!$F$19,1)),ABS(MOD(A105/Calculator!$F$19,1)-0.5))),1)</f>
        <v>0.0368421052631578</v>
      </c>
      <c r="L105" s="174" t="n">
        <f aca="false">IF(Calculator!$E$20="YES",IF(A105&lt;Calculator!$G$20,0,MIN(MIN(MOD(A105/Calculator!$F$20,1),1-MOD(A105/Calculator!$F$20,1)),ABS(MOD(A105/Calculator!$F$20,1)-0.5))),1)</f>
        <v>1</v>
      </c>
      <c r="M105" s="174" t="n">
        <f aca="false">MIN(B105:L105)</f>
        <v>0.00789473684210518</v>
      </c>
      <c r="N105" s="174" t="n">
        <f aca="false">SUMPRODUCT(($M$5:$M$555&gt;M105)*1)+SUMPRODUCT(($M$5:$M$555=M105)*(ROW($M$5:$M$555)&lt;ROW(M105)))+1</f>
        <v>402</v>
      </c>
      <c r="O105" s="174" t="str">
        <f aca="false">IF(M105&gt;=0.2,"★★★ EXCELLENT",IF(M105&gt;=0.12,"★★  GOOD",IF(M105&gt;=0.07,"★  FAIR",IF(M105&gt;=0.025,"⚠  MARGINAL","✗  AVOID"))))</f>
        <v>✗  AVOID</v>
      </c>
    </row>
    <row r="106" customFormat="false" ht="15" hidden="false" customHeight="true" outlineLevel="0" collapsed="false">
      <c r="A106" s="175" t="n">
        <v>15.1</v>
      </c>
      <c r="B106" s="176" t="n">
        <f aca="false">IF(Calculator!$E$10="YES",IF(A106&lt;Calculator!$G$10,0,MIN(MIN(MOD(A106/Calculator!$F$10,1),1-MOD(A106/Calculator!$F$10,1)),ABS(MOD(A106/Calculator!$F$10,1)-0.5))),1)</f>
        <v>1</v>
      </c>
      <c r="C106" s="176" t="n">
        <f aca="false">IF(Calculator!$E$11="YES",IF(A106&lt;Calculator!$G$11,0,MIN(MIN(MOD(A106/Calculator!$F$11,1),1-MOD(A106/Calculator!$F$11,1)),ABS(MOD(A106/Calculator!$F$11,1)-0.5))),1)</f>
        <v>1</v>
      </c>
      <c r="D106" s="176" t="n">
        <f aca="false">IF(Calculator!$E$12="YES",IF(A106&lt;Calculator!$G$12,0,MIN(MIN(MOD(A106/Calculator!$F$12,1),1-MOD(A106/Calculator!$F$12,1)),ABS(MOD(A106/Calculator!$F$12,1)-0.5))),1)</f>
        <v>1</v>
      </c>
      <c r="E106" s="176" t="n">
        <f aca="false">IF(Calculator!$E$13="YES",IF(A106&lt;Calculator!$G$13,0,MIN(MIN(MOD(A106/Calculator!$F$13,1),1-MOD(A106/Calculator!$F$13,1)),ABS(MOD(A106/Calculator!$F$13,1)-0.5))),1)</f>
        <v>0.242350877192981</v>
      </c>
      <c r="F106" s="176" t="n">
        <f aca="false">IF(Calculator!$E$14="YES",IF(A106&lt;Calculator!$G$14,0,MIN(MIN(MOD(A106/Calculator!$F$14,1),1-MOD(A106/Calculator!$F$14,1)),ABS(MOD(A106/Calculator!$F$14,1)-0.5))),1)</f>
        <v>0.0728947368421034</v>
      </c>
      <c r="G106" s="176" t="n">
        <f aca="false">IF(Calculator!$E$15="YES",IF(A106&lt;Calculator!$G$15,0,MIN(MIN(MOD(A106/Calculator!$F$15,1),1-MOD(A106/Calculator!$F$15,1)),ABS(MOD(A106/Calculator!$F$15,1)-0.5))),1)</f>
        <v>0.00205263157894753</v>
      </c>
      <c r="H106" s="176" t="n">
        <f aca="false">IF(Calculator!$E$16="YES",IF(A106&lt;Calculator!$G$16,0,MIN(MIN(MOD(A106/Calculator!$F$16,1),1-MOD(A106/Calculator!$F$16,1)),ABS(MOD(A106/Calculator!$F$16,1)-0.5))),1)</f>
        <v>0.0801277192982444</v>
      </c>
      <c r="I106" s="176" t="n">
        <f aca="false">IF(Calculator!$E$17="YES",IF(A106&lt;Calculator!$G$17,0,MIN(MIN(MOD(A106/Calculator!$F$17,1),1-MOD(A106/Calculator!$F$17,1)),ABS(MOD(A106/Calculator!$F$17,1)-0.5))),1)</f>
        <v>0.249105263157893</v>
      </c>
      <c r="J106" s="176" t="n">
        <f aca="false">IF(Calculator!$E$18="YES",IF(A106&lt;Calculator!$G$18,0,MIN(MIN(MOD(A106/Calculator!$F$18,1),1-MOD(A106/Calculator!$F$18,1)),ABS(MOD(A106/Calculator!$F$18,1)-0.5))),1)</f>
        <v>0.1427649122807</v>
      </c>
      <c r="K106" s="176" t="n">
        <f aca="false">IF(Calculator!$E$19="YES",IF(A106&lt;Calculator!$G$19,0,MIN(MIN(MOD(A106/Calculator!$F$19,1),1-MOD(A106/Calculator!$F$19,1)),ABS(MOD(A106/Calculator!$F$19,1)-0.5))),1)</f>
        <v>0.0570877192982455</v>
      </c>
      <c r="L106" s="176" t="n">
        <f aca="false">IF(Calculator!$E$20="YES",IF(A106&lt;Calculator!$G$20,0,MIN(MIN(MOD(A106/Calculator!$F$20,1),1-MOD(A106/Calculator!$F$20,1)),ABS(MOD(A106/Calculator!$F$20,1)-0.5))),1)</f>
        <v>1</v>
      </c>
      <c r="M106" s="176" t="n">
        <f aca="false">MIN(B106:L106)</f>
        <v>0.00205263157894753</v>
      </c>
      <c r="N106" s="176" t="n">
        <f aca="false">SUMPRODUCT(($M$5:$M$555&gt;M106)*1)+SUMPRODUCT(($M$5:$M$555=M106)*(ROW($M$5:$M$555)&lt;ROW(M106)))+1</f>
        <v>469</v>
      </c>
      <c r="O106" s="176" t="str">
        <f aca="false">IF(M106&gt;=0.2,"★★★ EXCELLENT",IF(M106&gt;=0.12,"★★  GOOD",IF(M106&gt;=0.07,"★  FAIR",IF(M106&gt;=0.025,"⚠  MARGINAL","✗  AVOID"))))</f>
        <v>✗  AVOID</v>
      </c>
    </row>
    <row r="107" customFormat="false" ht="15" hidden="false" customHeight="true" outlineLevel="0" collapsed="false">
      <c r="A107" s="173" t="n">
        <v>15.2</v>
      </c>
      <c r="B107" s="174" t="n">
        <f aca="false">IF(Calculator!$E$10="YES",IF(A107&lt;Calculator!$G$10,0,MIN(MIN(MOD(A107/Calculator!$F$10,1),1-MOD(A107/Calculator!$F$10,1)),ABS(MOD(A107/Calculator!$F$10,1)-0.5))),1)</f>
        <v>1</v>
      </c>
      <c r="C107" s="174" t="n">
        <f aca="false">IF(Calculator!$E$11="YES",IF(A107&lt;Calculator!$G$11,0,MIN(MIN(MOD(A107/Calculator!$F$11,1),1-MOD(A107/Calculator!$F$11,1)),ABS(MOD(A107/Calculator!$F$11,1)-0.5))),1)</f>
        <v>1</v>
      </c>
      <c r="D107" s="174" t="n">
        <f aca="false">IF(Calculator!$E$12="YES",IF(A107&lt;Calculator!$G$12,0,MIN(MIN(MOD(A107/Calculator!$F$12,1),1-MOD(A107/Calculator!$F$12,1)),ABS(MOD(A107/Calculator!$F$12,1)-0.5))),1)</f>
        <v>1</v>
      </c>
      <c r="E107" s="174" t="n">
        <f aca="false">IF(Calculator!$E$13="YES",IF(A107&lt;Calculator!$G$13,0,MIN(MIN(MOD(A107/Calculator!$F$13,1),1-MOD(A107/Calculator!$F$13,1)),ABS(MOD(A107/Calculator!$F$13,1)-0.5))),1)</f>
        <v>0.237333333333332</v>
      </c>
      <c r="F107" s="174" t="n">
        <f aca="false">IF(Calculator!$E$14="YES",IF(A107&lt;Calculator!$G$14,0,MIN(MIN(MOD(A107/Calculator!$F$14,1),1-MOD(A107/Calculator!$F$14,1)),ABS(MOD(A107/Calculator!$F$14,1)-0.5))),1)</f>
        <v>0.0799999999999981</v>
      </c>
      <c r="G107" s="174" t="n">
        <f aca="false">IF(Calculator!$E$15="YES",IF(A107&lt;Calculator!$G$15,0,MIN(MIN(MOD(A107/Calculator!$F$15,1),1-MOD(A107/Calculator!$F$15,1)),ABS(MOD(A107/Calculator!$F$15,1)-0.5))),1)</f>
        <v>0.012</v>
      </c>
      <c r="H107" s="174" t="n">
        <f aca="false">IF(Calculator!$E$16="YES",IF(A107&lt;Calculator!$G$16,0,MIN(MIN(MOD(A107/Calculator!$F$16,1),1-MOD(A107/Calculator!$F$16,1)),ABS(MOD(A107/Calculator!$F$16,1)-0.5))),1)</f>
        <v>0.0674133333333322</v>
      </c>
      <c r="I107" s="174" t="n">
        <f aca="false">IF(Calculator!$E$17="YES",IF(A107&lt;Calculator!$G$17,0,MIN(MIN(MOD(A107/Calculator!$F$17,1),1-MOD(A107/Calculator!$F$17,1)),ABS(MOD(A107/Calculator!$F$17,1)-0.5))),1)</f>
        <v>0.236000000000002</v>
      </c>
      <c r="J107" s="174" t="n">
        <f aca="false">IF(Calculator!$E$18="YES",IF(A107&lt;Calculator!$G$18,0,MIN(MIN(MOD(A107/Calculator!$F$18,1),1-MOD(A107/Calculator!$F$18,1)),ABS(MOD(A107/Calculator!$F$18,1)-0.5))),1)</f>
        <v>0.160266666666665</v>
      </c>
      <c r="K107" s="174" t="n">
        <f aca="false">IF(Calculator!$E$19="YES",IF(A107&lt;Calculator!$G$19,0,MIN(MIN(MOD(A107/Calculator!$F$19,1),1-MOD(A107/Calculator!$F$19,1)),ABS(MOD(A107/Calculator!$F$19,1)-0.5))),1)</f>
        <v>0.0773333333333333</v>
      </c>
      <c r="L107" s="174" t="n">
        <f aca="false">IF(Calculator!$E$20="YES",IF(A107&lt;Calculator!$G$20,0,MIN(MIN(MOD(A107/Calculator!$F$20,1),1-MOD(A107/Calculator!$F$20,1)),ABS(MOD(A107/Calculator!$F$20,1)-0.5))),1)</f>
        <v>1</v>
      </c>
      <c r="M107" s="174" t="n">
        <f aca="false">MIN(B107:L107)</f>
        <v>0.012</v>
      </c>
      <c r="N107" s="174" t="n">
        <f aca="false">SUMPRODUCT(($M$5:$M$555&gt;M107)*1)+SUMPRODUCT(($M$5:$M$555=M107)*(ROW($M$5:$M$555)&lt;ROW(M107)))+1</f>
        <v>359</v>
      </c>
      <c r="O107" s="174" t="str">
        <f aca="false">IF(M107&gt;=0.2,"★★★ EXCELLENT",IF(M107&gt;=0.12,"★★  GOOD",IF(M107&gt;=0.07,"★  FAIR",IF(M107&gt;=0.025,"⚠  MARGINAL","✗  AVOID"))))</f>
        <v>✗  AVOID</v>
      </c>
    </row>
    <row r="108" customFormat="false" ht="15" hidden="false" customHeight="true" outlineLevel="0" collapsed="false">
      <c r="A108" s="175" t="n">
        <v>15.3</v>
      </c>
      <c r="B108" s="176" t="n">
        <f aca="false">IF(Calculator!$E$10="YES",IF(A108&lt;Calculator!$G$10,0,MIN(MIN(MOD(A108/Calculator!$F$10,1),1-MOD(A108/Calculator!$F$10,1)),ABS(MOD(A108/Calculator!$F$10,1)-0.5))),1)</f>
        <v>1</v>
      </c>
      <c r="C108" s="176" t="n">
        <f aca="false">IF(Calculator!$E$11="YES",IF(A108&lt;Calculator!$G$11,0,MIN(MIN(MOD(A108/Calculator!$F$11,1),1-MOD(A108/Calculator!$F$11,1)),ABS(MOD(A108/Calculator!$F$11,1)-0.5))),1)</f>
        <v>1</v>
      </c>
      <c r="D108" s="176" t="n">
        <f aca="false">IF(Calculator!$E$12="YES",IF(A108&lt;Calculator!$G$12,0,MIN(MIN(MOD(A108/Calculator!$F$12,1),1-MOD(A108/Calculator!$F$12,1)),ABS(MOD(A108/Calculator!$F$12,1)-0.5))),1)</f>
        <v>1</v>
      </c>
      <c r="E108" s="176" t="n">
        <f aca="false">IF(Calculator!$E$13="YES",IF(A108&lt;Calculator!$G$13,0,MIN(MIN(MOD(A108/Calculator!$F$13,1),1-MOD(A108/Calculator!$F$13,1)),ABS(MOD(A108/Calculator!$F$13,1)-0.5))),1)</f>
        <v>0.232315789473683</v>
      </c>
      <c r="F108" s="176" t="n">
        <f aca="false">IF(Calculator!$E$14="YES",IF(A108&lt;Calculator!$G$14,0,MIN(MIN(MOD(A108/Calculator!$F$14,1),1-MOD(A108/Calculator!$F$14,1)),ABS(MOD(A108/Calculator!$F$14,1)-0.5))),1)</f>
        <v>0.0871052631578928</v>
      </c>
      <c r="G108" s="176" t="n">
        <f aca="false">IF(Calculator!$E$15="YES",IF(A108&lt;Calculator!$G$15,0,MIN(MIN(MOD(A108/Calculator!$F$15,1),1-MOD(A108/Calculator!$F$15,1)),ABS(MOD(A108/Calculator!$F$15,1)-0.5))),1)</f>
        <v>0.0219473684210527</v>
      </c>
      <c r="H108" s="176" t="n">
        <f aca="false">IF(Calculator!$E$16="YES",IF(A108&lt;Calculator!$G$16,0,MIN(MIN(MOD(A108/Calculator!$F$16,1),1-MOD(A108/Calculator!$F$16,1)),ABS(MOD(A108/Calculator!$F$16,1)-0.5))),1)</f>
        <v>0.0546989473684196</v>
      </c>
      <c r="I108" s="176" t="n">
        <f aca="false">IF(Calculator!$E$17="YES",IF(A108&lt;Calculator!$G$17,0,MIN(MIN(MOD(A108/Calculator!$F$17,1),1-MOD(A108/Calculator!$F$17,1)),ABS(MOD(A108/Calculator!$F$17,1)-0.5))),1)</f>
        <v>0.221105263157896</v>
      </c>
      <c r="J108" s="176" t="n">
        <f aca="false">IF(Calculator!$E$18="YES",IF(A108&lt;Calculator!$G$18,0,MIN(MIN(MOD(A108/Calculator!$F$18,1),1-MOD(A108/Calculator!$F$18,1)),ABS(MOD(A108/Calculator!$F$18,1)-0.5))),1)</f>
        <v>0.17776842105263</v>
      </c>
      <c r="K108" s="176" t="n">
        <f aca="false">IF(Calculator!$E$19="YES",IF(A108&lt;Calculator!$G$19,0,MIN(MIN(MOD(A108/Calculator!$F$19,1),1-MOD(A108/Calculator!$F$19,1)),ABS(MOD(A108/Calculator!$F$19,1)-0.5))),1)</f>
        <v>0.097578947368421</v>
      </c>
      <c r="L108" s="176" t="n">
        <f aca="false">IF(Calculator!$E$20="YES",IF(A108&lt;Calculator!$G$20,0,MIN(MIN(MOD(A108/Calculator!$F$20,1),1-MOD(A108/Calculator!$F$20,1)),ABS(MOD(A108/Calculator!$F$20,1)-0.5))),1)</f>
        <v>1</v>
      </c>
      <c r="M108" s="176" t="n">
        <f aca="false">MIN(B108:L108)</f>
        <v>0.0219473684210527</v>
      </c>
      <c r="N108" s="176" t="n">
        <f aca="false">SUMPRODUCT(($M$5:$M$555&gt;M108)*1)+SUMPRODUCT(($M$5:$M$555=M108)*(ROW($M$5:$M$555)&lt;ROW(M108)))+1</f>
        <v>271</v>
      </c>
      <c r="O108" s="176" t="str">
        <f aca="false">IF(M108&gt;=0.2,"★★★ EXCELLENT",IF(M108&gt;=0.12,"★★  GOOD",IF(M108&gt;=0.07,"★  FAIR",IF(M108&gt;=0.025,"⚠  MARGINAL","✗  AVOID"))))</f>
        <v>✗  AVOID</v>
      </c>
    </row>
    <row r="109" customFormat="false" ht="15" hidden="false" customHeight="true" outlineLevel="0" collapsed="false">
      <c r="A109" s="173" t="n">
        <v>15.4</v>
      </c>
      <c r="B109" s="174" t="n">
        <f aca="false">IF(Calculator!$E$10="YES",IF(A109&lt;Calculator!$G$10,0,MIN(MIN(MOD(A109/Calculator!$F$10,1),1-MOD(A109/Calculator!$F$10,1)),ABS(MOD(A109/Calculator!$F$10,1)-0.5))),1)</f>
        <v>1</v>
      </c>
      <c r="C109" s="174" t="n">
        <f aca="false">IF(Calculator!$E$11="YES",IF(A109&lt;Calculator!$G$11,0,MIN(MIN(MOD(A109/Calculator!$F$11,1),1-MOD(A109/Calculator!$F$11,1)),ABS(MOD(A109/Calculator!$F$11,1)-0.5))),1)</f>
        <v>1</v>
      </c>
      <c r="D109" s="174" t="n">
        <f aca="false">IF(Calculator!$E$12="YES",IF(A109&lt;Calculator!$G$12,0,MIN(MIN(MOD(A109/Calculator!$F$12,1),1-MOD(A109/Calculator!$F$12,1)),ABS(MOD(A109/Calculator!$F$12,1)-0.5))),1)</f>
        <v>1</v>
      </c>
      <c r="E109" s="174" t="n">
        <f aca="false">IF(Calculator!$E$13="YES",IF(A109&lt;Calculator!$G$13,0,MIN(MIN(MOD(A109/Calculator!$F$13,1),1-MOD(A109/Calculator!$F$13,1)),ABS(MOD(A109/Calculator!$F$13,1)-0.5))),1)</f>
        <v>0.227298245614034</v>
      </c>
      <c r="F109" s="174" t="n">
        <f aca="false">IF(Calculator!$E$14="YES",IF(A109&lt;Calculator!$G$14,0,MIN(MIN(MOD(A109/Calculator!$F$14,1),1-MOD(A109/Calculator!$F$14,1)),ABS(MOD(A109/Calculator!$F$14,1)-0.5))),1)</f>
        <v>0.0942105263157875</v>
      </c>
      <c r="G109" s="174" t="n">
        <f aca="false">IF(Calculator!$E$15="YES",IF(A109&lt;Calculator!$G$15,0,MIN(MIN(MOD(A109/Calculator!$F$15,1),1-MOD(A109/Calculator!$F$15,1)),ABS(MOD(A109/Calculator!$F$15,1)-0.5))),1)</f>
        <v>0.0318947368421054</v>
      </c>
      <c r="H109" s="174" t="n">
        <f aca="false">IF(Calculator!$E$16="YES",IF(A109&lt;Calculator!$G$16,0,MIN(MIN(MOD(A109/Calculator!$F$16,1),1-MOD(A109/Calculator!$F$16,1)),ABS(MOD(A109/Calculator!$F$16,1)-0.5))),1)</f>
        <v>0.0419845614035075</v>
      </c>
      <c r="I109" s="174" t="n">
        <f aca="false">IF(Calculator!$E$17="YES",IF(A109&lt;Calculator!$G$17,0,MIN(MIN(MOD(A109/Calculator!$F$17,1),1-MOD(A109/Calculator!$F$17,1)),ABS(MOD(A109/Calculator!$F$17,1)-0.5))),1)</f>
        <v>0.206210526315791</v>
      </c>
      <c r="J109" s="174" t="n">
        <f aca="false">IF(Calculator!$E$18="YES",IF(A109&lt;Calculator!$G$18,0,MIN(MIN(MOD(A109/Calculator!$F$18,1),1-MOD(A109/Calculator!$F$18,1)),ABS(MOD(A109/Calculator!$F$18,1)-0.5))),1)</f>
        <v>0.195270175438595</v>
      </c>
      <c r="K109" s="174" t="n">
        <f aca="false">IF(Calculator!$E$19="YES",IF(A109&lt;Calculator!$G$19,0,MIN(MIN(MOD(A109/Calculator!$F$19,1),1-MOD(A109/Calculator!$F$19,1)),ABS(MOD(A109/Calculator!$F$19,1)-0.5))),1)</f>
        <v>0.117824561403509</v>
      </c>
      <c r="L109" s="174" t="n">
        <f aca="false">IF(Calculator!$E$20="YES",IF(A109&lt;Calculator!$G$20,0,MIN(MIN(MOD(A109/Calculator!$F$20,1),1-MOD(A109/Calculator!$F$20,1)),ABS(MOD(A109/Calculator!$F$20,1)-0.5))),1)</f>
        <v>1</v>
      </c>
      <c r="M109" s="174" t="n">
        <f aca="false">MIN(B109:L109)</f>
        <v>0.0318947368421054</v>
      </c>
      <c r="N109" s="174" t="n">
        <f aca="false">SUMPRODUCT(($M$5:$M$555&gt;M109)*1)+SUMPRODUCT(($M$5:$M$555=M109)*(ROW($M$5:$M$555)&lt;ROW(M109)))+1</f>
        <v>201</v>
      </c>
      <c r="O109" s="174" t="str">
        <f aca="false">IF(M109&gt;=0.2,"★★★ EXCELLENT",IF(M109&gt;=0.12,"★★  GOOD",IF(M109&gt;=0.07,"★  FAIR",IF(M109&gt;=0.025,"⚠  MARGINAL","✗  AVOID"))))</f>
        <v>⚠  MARGINAL</v>
      </c>
    </row>
    <row r="110" customFormat="false" ht="15" hidden="false" customHeight="true" outlineLevel="0" collapsed="false">
      <c r="A110" s="175" t="n">
        <v>15.5</v>
      </c>
      <c r="B110" s="176" t="n">
        <f aca="false">IF(Calculator!$E$10="YES",IF(A110&lt;Calculator!$G$10,0,MIN(MIN(MOD(A110/Calculator!$F$10,1),1-MOD(A110/Calculator!$F$10,1)),ABS(MOD(A110/Calculator!$F$10,1)-0.5))),1)</f>
        <v>1</v>
      </c>
      <c r="C110" s="176" t="n">
        <f aca="false">IF(Calculator!$E$11="YES",IF(A110&lt;Calculator!$G$11,0,MIN(MIN(MOD(A110/Calculator!$F$11,1),1-MOD(A110/Calculator!$F$11,1)),ABS(MOD(A110/Calculator!$F$11,1)-0.5))),1)</f>
        <v>1</v>
      </c>
      <c r="D110" s="176" t="n">
        <f aca="false">IF(Calculator!$E$12="YES",IF(A110&lt;Calculator!$G$12,0,MIN(MIN(MOD(A110/Calculator!$F$12,1),1-MOD(A110/Calculator!$F$12,1)),ABS(MOD(A110/Calculator!$F$12,1)-0.5))),1)</f>
        <v>1</v>
      </c>
      <c r="E110" s="176" t="n">
        <f aca="false">IF(Calculator!$E$13="YES",IF(A110&lt;Calculator!$G$13,0,MIN(MIN(MOD(A110/Calculator!$F$13,1),1-MOD(A110/Calculator!$F$13,1)),ABS(MOD(A110/Calculator!$F$13,1)-0.5))),1)</f>
        <v>0.222280701754385</v>
      </c>
      <c r="F110" s="176" t="n">
        <f aca="false">IF(Calculator!$E$14="YES",IF(A110&lt;Calculator!$G$14,0,MIN(MIN(MOD(A110/Calculator!$F$14,1),1-MOD(A110/Calculator!$F$14,1)),ABS(MOD(A110/Calculator!$F$14,1)-0.5))),1)</f>
        <v>0.101315789473682</v>
      </c>
      <c r="G110" s="176" t="n">
        <f aca="false">IF(Calculator!$E$15="YES",IF(A110&lt;Calculator!$G$15,0,MIN(MIN(MOD(A110/Calculator!$F$15,1),1-MOD(A110/Calculator!$F$15,1)),ABS(MOD(A110/Calculator!$F$15,1)-0.5))),1)</f>
        <v>0.0418421052631581</v>
      </c>
      <c r="H110" s="176" t="n">
        <f aca="false">IF(Calculator!$E$16="YES",IF(A110&lt;Calculator!$G$16,0,MIN(MIN(MOD(A110/Calculator!$F$16,1),1-MOD(A110/Calculator!$F$16,1)),ABS(MOD(A110/Calculator!$F$16,1)-0.5))),1)</f>
        <v>0.0292701754385951</v>
      </c>
      <c r="I110" s="176" t="n">
        <f aca="false">IF(Calculator!$E$17="YES",IF(A110&lt;Calculator!$G$17,0,MIN(MIN(MOD(A110/Calculator!$F$17,1),1-MOD(A110/Calculator!$F$17,1)),ABS(MOD(A110/Calculator!$F$17,1)-0.5))),1)</f>
        <v>0.191315789473686</v>
      </c>
      <c r="J110" s="176" t="n">
        <f aca="false">IF(Calculator!$E$18="YES",IF(A110&lt;Calculator!$G$18,0,MIN(MIN(MOD(A110/Calculator!$F$18,1),1-MOD(A110/Calculator!$F$18,1)),ABS(MOD(A110/Calculator!$F$18,1)-0.5))),1)</f>
        <v>0.21277192982456</v>
      </c>
      <c r="K110" s="176" t="n">
        <f aca="false">IF(Calculator!$E$19="YES",IF(A110&lt;Calculator!$G$19,0,MIN(MIN(MOD(A110/Calculator!$F$19,1),1-MOD(A110/Calculator!$F$19,1)),ABS(MOD(A110/Calculator!$F$19,1)-0.5))),1)</f>
        <v>0.138070175438596</v>
      </c>
      <c r="L110" s="176" t="n">
        <f aca="false">IF(Calculator!$E$20="YES",IF(A110&lt;Calculator!$G$20,0,MIN(MIN(MOD(A110/Calculator!$F$20,1),1-MOD(A110/Calculator!$F$20,1)),ABS(MOD(A110/Calculator!$F$20,1)-0.5))),1)</f>
        <v>1</v>
      </c>
      <c r="M110" s="176" t="n">
        <f aca="false">MIN(B110:L110)</f>
        <v>0.0292701754385951</v>
      </c>
      <c r="N110" s="176" t="n">
        <f aca="false">SUMPRODUCT(($M$5:$M$555&gt;M110)*1)+SUMPRODUCT(($M$5:$M$555=M110)*(ROW($M$5:$M$555)&lt;ROW(M110)))+1</f>
        <v>218</v>
      </c>
      <c r="O110" s="176" t="str">
        <f aca="false">IF(M110&gt;=0.2,"★★★ EXCELLENT",IF(M110&gt;=0.12,"★★  GOOD",IF(M110&gt;=0.07,"★  FAIR",IF(M110&gt;=0.025,"⚠  MARGINAL","✗  AVOID"))))</f>
        <v>⚠  MARGINAL</v>
      </c>
    </row>
    <row r="111" customFormat="false" ht="15" hidden="false" customHeight="true" outlineLevel="0" collapsed="false">
      <c r="A111" s="173" t="n">
        <v>15.6</v>
      </c>
      <c r="B111" s="174" t="n">
        <f aca="false">IF(Calculator!$E$10="YES",IF(A111&lt;Calculator!$G$10,0,MIN(MIN(MOD(A111/Calculator!$F$10,1),1-MOD(A111/Calculator!$F$10,1)),ABS(MOD(A111/Calculator!$F$10,1)-0.5))),1)</f>
        <v>1</v>
      </c>
      <c r="C111" s="174" t="n">
        <f aca="false">IF(Calculator!$E$11="YES",IF(A111&lt;Calculator!$G$11,0,MIN(MIN(MOD(A111/Calculator!$F$11,1),1-MOD(A111/Calculator!$F$11,1)),ABS(MOD(A111/Calculator!$F$11,1)-0.5))),1)</f>
        <v>1</v>
      </c>
      <c r="D111" s="174" t="n">
        <f aca="false">IF(Calculator!$E$12="YES",IF(A111&lt;Calculator!$G$12,0,MIN(MIN(MOD(A111/Calculator!$F$12,1),1-MOD(A111/Calculator!$F$12,1)),ABS(MOD(A111/Calculator!$F$12,1)-0.5))),1)</f>
        <v>1</v>
      </c>
      <c r="E111" s="174" t="n">
        <f aca="false">IF(Calculator!$E$13="YES",IF(A111&lt;Calculator!$G$13,0,MIN(MIN(MOD(A111/Calculator!$F$13,1),1-MOD(A111/Calculator!$F$13,1)),ABS(MOD(A111/Calculator!$F$13,1)-0.5))),1)</f>
        <v>0.217263157894736</v>
      </c>
      <c r="F111" s="174" t="n">
        <f aca="false">IF(Calculator!$E$14="YES",IF(A111&lt;Calculator!$G$14,0,MIN(MIN(MOD(A111/Calculator!$F$14,1),1-MOD(A111/Calculator!$F$14,1)),ABS(MOD(A111/Calculator!$F$14,1)-0.5))),1)</f>
        <v>0.108421052631577</v>
      </c>
      <c r="G111" s="174" t="n">
        <f aca="false">IF(Calculator!$E$15="YES",IF(A111&lt;Calculator!$G$15,0,MIN(MIN(MOD(A111/Calculator!$F$15,1),1-MOD(A111/Calculator!$F$15,1)),ABS(MOD(A111/Calculator!$F$15,1)-0.5))),1)</f>
        <v>0.0517894736842106</v>
      </c>
      <c r="H111" s="174" t="n">
        <f aca="false">IF(Calculator!$E$16="YES",IF(A111&lt;Calculator!$G$16,0,MIN(MIN(MOD(A111/Calculator!$F$16,1),1-MOD(A111/Calculator!$F$16,1)),ABS(MOD(A111/Calculator!$F$16,1)-0.5))),1)</f>
        <v>0.016555789473683</v>
      </c>
      <c r="I111" s="174" t="n">
        <f aca="false">IF(Calculator!$E$17="YES",IF(A111&lt;Calculator!$G$17,0,MIN(MIN(MOD(A111/Calculator!$F$17,1),1-MOD(A111/Calculator!$F$17,1)),ABS(MOD(A111/Calculator!$F$17,1)-0.5))),1)</f>
        <v>0.176421052631581</v>
      </c>
      <c r="J111" s="174" t="n">
        <f aca="false">IF(Calculator!$E$18="YES",IF(A111&lt;Calculator!$G$18,0,MIN(MIN(MOD(A111/Calculator!$F$18,1),1-MOD(A111/Calculator!$F$18,1)),ABS(MOD(A111/Calculator!$F$18,1)-0.5))),1)</f>
        <v>0.230273684210525</v>
      </c>
      <c r="K111" s="174" t="n">
        <f aca="false">IF(Calculator!$E$19="YES",IF(A111&lt;Calculator!$G$19,0,MIN(MIN(MOD(A111/Calculator!$F$19,1),1-MOD(A111/Calculator!$F$19,1)),ABS(MOD(A111/Calculator!$F$19,1)-0.5))),1)</f>
        <v>0.158315789473684</v>
      </c>
      <c r="L111" s="174" t="n">
        <f aca="false">IF(Calculator!$E$20="YES",IF(A111&lt;Calculator!$G$20,0,MIN(MIN(MOD(A111/Calculator!$F$20,1),1-MOD(A111/Calculator!$F$20,1)),ABS(MOD(A111/Calculator!$F$20,1)-0.5))),1)</f>
        <v>1</v>
      </c>
      <c r="M111" s="174" t="n">
        <f aca="false">MIN(B111:L111)</f>
        <v>0.016555789473683</v>
      </c>
      <c r="N111" s="174" t="n">
        <f aca="false">SUMPRODUCT(($M$5:$M$555&gt;M111)*1)+SUMPRODUCT(($M$5:$M$555=M111)*(ROW($M$5:$M$555)&lt;ROW(M111)))+1</f>
        <v>317</v>
      </c>
      <c r="O111" s="174" t="str">
        <f aca="false">IF(M111&gt;=0.2,"★★★ EXCELLENT",IF(M111&gt;=0.12,"★★  GOOD",IF(M111&gt;=0.07,"★  FAIR",IF(M111&gt;=0.025,"⚠  MARGINAL","✗  AVOID"))))</f>
        <v>✗  AVOID</v>
      </c>
    </row>
    <row r="112" customFormat="false" ht="15" hidden="false" customHeight="true" outlineLevel="0" collapsed="false">
      <c r="A112" s="175" t="n">
        <v>15.7</v>
      </c>
      <c r="B112" s="176" t="n">
        <f aca="false">IF(Calculator!$E$10="YES",IF(A112&lt;Calculator!$G$10,0,MIN(MIN(MOD(A112/Calculator!$F$10,1),1-MOD(A112/Calculator!$F$10,1)),ABS(MOD(A112/Calculator!$F$10,1)-0.5))),1)</f>
        <v>1</v>
      </c>
      <c r="C112" s="176" t="n">
        <f aca="false">IF(Calculator!$E$11="YES",IF(A112&lt;Calculator!$G$11,0,MIN(MIN(MOD(A112/Calculator!$F$11,1),1-MOD(A112/Calculator!$F$11,1)),ABS(MOD(A112/Calculator!$F$11,1)-0.5))),1)</f>
        <v>1</v>
      </c>
      <c r="D112" s="176" t="n">
        <f aca="false">IF(Calculator!$E$12="YES",IF(A112&lt;Calculator!$G$12,0,MIN(MIN(MOD(A112/Calculator!$F$12,1),1-MOD(A112/Calculator!$F$12,1)),ABS(MOD(A112/Calculator!$F$12,1)-0.5))),1)</f>
        <v>1</v>
      </c>
      <c r="E112" s="176" t="n">
        <f aca="false">IF(Calculator!$E$13="YES",IF(A112&lt;Calculator!$G$13,0,MIN(MIN(MOD(A112/Calculator!$F$13,1),1-MOD(A112/Calculator!$F$13,1)),ABS(MOD(A112/Calculator!$F$13,1)-0.5))),1)</f>
        <v>0.212245614035087</v>
      </c>
      <c r="F112" s="176" t="n">
        <f aca="false">IF(Calculator!$E$14="YES",IF(A112&lt;Calculator!$G$14,0,MIN(MIN(MOD(A112/Calculator!$F$14,1),1-MOD(A112/Calculator!$F$14,1)),ABS(MOD(A112/Calculator!$F$14,1)-0.5))),1)</f>
        <v>0.115526315789472</v>
      </c>
      <c r="G112" s="176" t="n">
        <f aca="false">IF(Calculator!$E$15="YES",IF(A112&lt;Calculator!$G$15,0,MIN(MIN(MOD(A112/Calculator!$F$15,1),1-MOD(A112/Calculator!$F$15,1)),ABS(MOD(A112/Calculator!$F$15,1)-0.5))),1)</f>
        <v>0.0617368421052633</v>
      </c>
      <c r="H112" s="176" t="n">
        <f aca="false">IF(Calculator!$E$16="YES",IF(A112&lt;Calculator!$G$16,0,MIN(MIN(MOD(A112/Calculator!$F$16,1),1-MOD(A112/Calculator!$F$16,1)),ABS(MOD(A112/Calculator!$F$16,1)-0.5))),1)</f>
        <v>0.0038414035087706</v>
      </c>
      <c r="I112" s="176" t="n">
        <f aca="false">IF(Calculator!$E$17="YES",IF(A112&lt;Calculator!$G$17,0,MIN(MIN(MOD(A112/Calculator!$F$17,1),1-MOD(A112/Calculator!$F$17,1)),ABS(MOD(A112/Calculator!$F$17,1)-0.5))),1)</f>
        <v>0.161526315789476</v>
      </c>
      <c r="J112" s="176" t="n">
        <f aca="false">IF(Calculator!$E$18="YES",IF(A112&lt;Calculator!$G$18,0,MIN(MIN(MOD(A112/Calculator!$F$18,1),1-MOD(A112/Calculator!$F$18,1)),ABS(MOD(A112/Calculator!$F$18,1)-0.5))),1)</f>
        <v>0.24777543859649</v>
      </c>
      <c r="K112" s="176" t="n">
        <f aca="false">IF(Calculator!$E$19="YES",IF(A112&lt;Calculator!$G$19,0,MIN(MIN(MOD(A112/Calculator!$F$19,1),1-MOD(A112/Calculator!$F$19,1)),ABS(MOD(A112/Calculator!$F$19,1)-0.5))),1)</f>
        <v>0.178561403508772</v>
      </c>
      <c r="L112" s="176" t="n">
        <f aca="false">IF(Calculator!$E$20="YES",IF(A112&lt;Calculator!$G$20,0,MIN(MIN(MOD(A112/Calculator!$F$20,1),1-MOD(A112/Calculator!$F$20,1)),ABS(MOD(A112/Calculator!$F$20,1)-0.5))),1)</f>
        <v>1</v>
      </c>
      <c r="M112" s="176" t="n">
        <f aca="false">MIN(B112:L112)</f>
        <v>0.0038414035087706</v>
      </c>
      <c r="N112" s="176" t="n">
        <f aca="false">SUMPRODUCT(($M$5:$M$555&gt;M112)*1)+SUMPRODUCT(($M$5:$M$555=M112)*(ROW($M$5:$M$555)&lt;ROW(M112)))+1</f>
        <v>448</v>
      </c>
      <c r="O112" s="176" t="str">
        <f aca="false">IF(M112&gt;=0.2,"★★★ EXCELLENT",IF(M112&gt;=0.12,"★★  GOOD",IF(M112&gt;=0.07,"★  FAIR",IF(M112&gt;=0.025,"⚠  MARGINAL","✗  AVOID"))))</f>
        <v>✗  AVOID</v>
      </c>
    </row>
    <row r="113" customFormat="false" ht="15" hidden="false" customHeight="true" outlineLevel="0" collapsed="false">
      <c r="A113" s="173" t="n">
        <v>15.8</v>
      </c>
      <c r="B113" s="174" t="n">
        <f aca="false">IF(Calculator!$E$10="YES",IF(A113&lt;Calculator!$G$10,0,MIN(MIN(MOD(A113/Calculator!$F$10,1),1-MOD(A113/Calculator!$F$10,1)),ABS(MOD(A113/Calculator!$F$10,1)-0.5))),1)</f>
        <v>1</v>
      </c>
      <c r="C113" s="174" t="n">
        <f aca="false">IF(Calculator!$E$11="YES",IF(A113&lt;Calculator!$G$11,0,MIN(MIN(MOD(A113/Calculator!$F$11,1),1-MOD(A113/Calculator!$F$11,1)),ABS(MOD(A113/Calculator!$F$11,1)-0.5))),1)</f>
        <v>1</v>
      </c>
      <c r="D113" s="174" t="n">
        <f aca="false">IF(Calculator!$E$12="YES",IF(A113&lt;Calculator!$G$12,0,MIN(MIN(MOD(A113/Calculator!$F$12,1),1-MOD(A113/Calculator!$F$12,1)),ABS(MOD(A113/Calculator!$F$12,1)-0.5))),1)</f>
        <v>1</v>
      </c>
      <c r="E113" s="174" t="n">
        <f aca="false">IF(Calculator!$E$13="YES",IF(A113&lt;Calculator!$G$13,0,MIN(MIN(MOD(A113/Calculator!$F$13,1),1-MOD(A113/Calculator!$F$13,1)),ABS(MOD(A113/Calculator!$F$13,1)-0.5))),1)</f>
        <v>0.207228070175437</v>
      </c>
      <c r="F113" s="174" t="n">
        <f aca="false">IF(Calculator!$E$14="YES",IF(A113&lt;Calculator!$G$14,0,MIN(MIN(MOD(A113/Calculator!$F$14,1),1-MOD(A113/Calculator!$F$14,1)),ABS(MOD(A113/Calculator!$F$14,1)-0.5))),1)</f>
        <v>0.122631578947366</v>
      </c>
      <c r="G113" s="174" t="n">
        <f aca="false">IF(Calculator!$E$15="YES",IF(A113&lt;Calculator!$G$15,0,MIN(MIN(MOD(A113/Calculator!$F$15,1),1-MOD(A113/Calculator!$F$15,1)),ABS(MOD(A113/Calculator!$F$15,1)-0.5))),1)</f>
        <v>0.071684210526316</v>
      </c>
      <c r="H113" s="174" t="n">
        <f aca="false">IF(Calculator!$E$16="YES",IF(A113&lt;Calculator!$G$16,0,MIN(MIN(MOD(A113/Calculator!$F$16,1),1-MOD(A113/Calculator!$F$16,1)),ABS(MOD(A113/Calculator!$F$16,1)-0.5))),1)</f>
        <v>0.00887298245614199</v>
      </c>
      <c r="I113" s="174" t="n">
        <f aca="false">IF(Calculator!$E$17="YES",IF(A113&lt;Calculator!$G$17,0,MIN(MIN(MOD(A113/Calculator!$F$17,1),1-MOD(A113/Calculator!$F$17,1)),ABS(MOD(A113/Calculator!$F$17,1)-0.5))),1)</f>
        <v>0.14663157894737</v>
      </c>
      <c r="J113" s="174" t="n">
        <f aca="false">IF(Calculator!$E$18="YES",IF(A113&lt;Calculator!$G$18,0,MIN(MIN(MOD(A113/Calculator!$F$18,1),1-MOD(A113/Calculator!$F$18,1)),ABS(MOD(A113/Calculator!$F$18,1)-0.5))),1)</f>
        <v>0.234722807017545</v>
      </c>
      <c r="K113" s="174" t="n">
        <f aca="false">IF(Calculator!$E$19="YES",IF(A113&lt;Calculator!$G$19,0,MIN(MIN(MOD(A113/Calculator!$F$19,1),1-MOD(A113/Calculator!$F$19,1)),ABS(MOD(A113/Calculator!$F$19,1)-0.5))),1)</f>
        <v>0.19880701754386</v>
      </c>
      <c r="L113" s="174" t="n">
        <f aca="false">IF(Calculator!$E$20="YES",IF(A113&lt;Calculator!$G$20,0,MIN(MIN(MOD(A113/Calculator!$F$20,1),1-MOD(A113/Calculator!$F$20,1)),ABS(MOD(A113/Calculator!$F$20,1)-0.5))),1)</f>
        <v>1</v>
      </c>
      <c r="M113" s="174" t="n">
        <f aca="false">MIN(B113:L113)</f>
        <v>0.00887298245614199</v>
      </c>
      <c r="N113" s="174" t="n">
        <f aca="false">SUMPRODUCT(($M$5:$M$555&gt;M113)*1)+SUMPRODUCT(($M$5:$M$555=M113)*(ROW($M$5:$M$555)&lt;ROW(M113)))+1</f>
        <v>391</v>
      </c>
      <c r="O113" s="174" t="str">
        <f aca="false">IF(M113&gt;=0.2,"★★★ EXCELLENT",IF(M113&gt;=0.12,"★★  GOOD",IF(M113&gt;=0.07,"★  FAIR",IF(M113&gt;=0.025,"⚠  MARGINAL","✗  AVOID"))))</f>
        <v>✗  AVOID</v>
      </c>
    </row>
    <row r="114" customFormat="false" ht="15" hidden="false" customHeight="true" outlineLevel="0" collapsed="false">
      <c r="A114" s="175" t="n">
        <v>15.9</v>
      </c>
      <c r="B114" s="176" t="n">
        <f aca="false">IF(Calculator!$E$10="YES",IF(A114&lt;Calculator!$G$10,0,MIN(MIN(MOD(A114/Calculator!$F$10,1),1-MOD(A114/Calculator!$F$10,1)),ABS(MOD(A114/Calculator!$F$10,1)-0.5))),1)</f>
        <v>1</v>
      </c>
      <c r="C114" s="176" t="n">
        <f aca="false">IF(Calculator!$E$11="YES",IF(A114&lt;Calculator!$G$11,0,MIN(MIN(MOD(A114/Calculator!$F$11,1),1-MOD(A114/Calculator!$F$11,1)),ABS(MOD(A114/Calculator!$F$11,1)-0.5))),1)</f>
        <v>1</v>
      </c>
      <c r="D114" s="176" t="n">
        <f aca="false">IF(Calculator!$E$12="YES",IF(A114&lt;Calculator!$G$12,0,MIN(MIN(MOD(A114/Calculator!$F$12,1),1-MOD(A114/Calculator!$F$12,1)),ABS(MOD(A114/Calculator!$F$12,1)-0.5))),1)</f>
        <v>1</v>
      </c>
      <c r="E114" s="176" t="n">
        <f aca="false">IF(Calculator!$E$13="YES",IF(A114&lt;Calculator!$G$13,0,MIN(MIN(MOD(A114/Calculator!$F$13,1),1-MOD(A114/Calculator!$F$13,1)),ABS(MOD(A114/Calculator!$F$13,1)-0.5))),1)</f>
        <v>0.202210526315788</v>
      </c>
      <c r="F114" s="176" t="n">
        <f aca="false">IF(Calculator!$E$14="YES",IF(A114&lt;Calculator!$G$14,0,MIN(MIN(MOD(A114/Calculator!$F$14,1),1-MOD(A114/Calculator!$F$14,1)),ABS(MOD(A114/Calculator!$F$14,1)-0.5))),1)</f>
        <v>0.129736842105261</v>
      </c>
      <c r="G114" s="176" t="n">
        <f aca="false">IF(Calculator!$E$15="YES",IF(A114&lt;Calculator!$G$15,0,MIN(MIN(MOD(A114/Calculator!$F$15,1),1-MOD(A114/Calculator!$F$15,1)),ABS(MOD(A114/Calculator!$F$15,1)-0.5))),1)</f>
        <v>0.0816315789473685</v>
      </c>
      <c r="H114" s="176" t="n">
        <f aca="false">IF(Calculator!$E$16="YES",IF(A114&lt;Calculator!$G$16,0,MIN(MIN(MOD(A114/Calculator!$F$16,1),1-MOD(A114/Calculator!$F$16,1)),ABS(MOD(A114/Calculator!$F$16,1)-0.5))),1)</f>
        <v>0.0215873684210539</v>
      </c>
      <c r="I114" s="176" t="n">
        <f aca="false">IF(Calculator!$E$17="YES",IF(A114&lt;Calculator!$G$17,0,MIN(MIN(MOD(A114/Calculator!$F$17,1),1-MOD(A114/Calculator!$F$17,1)),ABS(MOD(A114/Calculator!$F$17,1)-0.5))),1)</f>
        <v>0.131736842105265</v>
      </c>
      <c r="J114" s="176" t="n">
        <f aca="false">IF(Calculator!$E$18="YES",IF(A114&lt;Calculator!$G$18,0,MIN(MIN(MOD(A114/Calculator!$F$18,1),1-MOD(A114/Calculator!$F$18,1)),ABS(MOD(A114/Calculator!$F$18,1)-0.5))),1)</f>
        <v>0.21722105263158</v>
      </c>
      <c r="K114" s="176" t="n">
        <f aca="false">IF(Calculator!$E$19="YES",IF(A114&lt;Calculator!$G$19,0,MIN(MIN(MOD(A114/Calculator!$F$19,1),1-MOD(A114/Calculator!$F$19,1)),ABS(MOD(A114/Calculator!$F$19,1)-0.5))),1)</f>
        <v>0.219052631578947</v>
      </c>
      <c r="L114" s="176" t="n">
        <f aca="false">IF(Calculator!$E$20="YES",IF(A114&lt;Calculator!$G$20,0,MIN(MIN(MOD(A114/Calculator!$F$20,1),1-MOD(A114/Calculator!$F$20,1)),ABS(MOD(A114/Calculator!$F$20,1)-0.5))),1)</f>
        <v>1</v>
      </c>
      <c r="M114" s="176" t="n">
        <f aca="false">MIN(B114:L114)</f>
        <v>0.0215873684210539</v>
      </c>
      <c r="N114" s="176" t="n">
        <f aca="false">SUMPRODUCT(($M$5:$M$555&gt;M114)*1)+SUMPRODUCT(($M$5:$M$555=M114)*(ROW($M$5:$M$555)&lt;ROW(M114)))+1</f>
        <v>276</v>
      </c>
      <c r="O114" s="176" t="str">
        <f aca="false">IF(M114&gt;=0.2,"★★★ EXCELLENT",IF(M114&gt;=0.12,"★★  GOOD",IF(M114&gt;=0.07,"★  FAIR",IF(M114&gt;=0.025,"⚠  MARGINAL","✗  AVOID"))))</f>
        <v>✗  AVOID</v>
      </c>
    </row>
    <row r="115" customFormat="false" ht="15" hidden="false" customHeight="true" outlineLevel="0" collapsed="false">
      <c r="A115" s="173" t="n">
        <v>16</v>
      </c>
      <c r="B115" s="174" t="n">
        <f aca="false">IF(Calculator!$E$10="YES",IF(A115&lt;Calculator!$G$10,0,MIN(MIN(MOD(A115/Calculator!$F$10,1),1-MOD(A115/Calculator!$F$10,1)),ABS(MOD(A115/Calculator!$F$10,1)-0.5))),1)</f>
        <v>1</v>
      </c>
      <c r="C115" s="174" t="n">
        <f aca="false">IF(Calculator!$E$11="YES",IF(A115&lt;Calculator!$G$11,0,MIN(MIN(MOD(A115/Calculator!$F$11,1),1-MOD(A115/Calculator!$F$11,1)),ABS(MOD(A115/Calculator!$F$11,1)-0.5))),1)</f>
        <v>1</v>
      </c>
      <c r="D115" s="174" t="n">
        <f aca="false">IF(Calculator!$E$12="YES",IF(A115&lt;Calculator!$G$12,0,MIN(MIN(MOD(A115/Calculator!$F$12,1),1-MOD(A115/Calculator!$F$12,1)),ABS(MOD(A115/Calculator!$F$12,1)-0.5))),1)</f>
        <v>1</v>
      </c>
      <c r="E115" s="174" t="n">
        <f aca="false">IF(Calculator!$E$13="YES",IF(A115&lt;Calculator!$G$13,0,MIN(MIN(MOD(A115/Calculator!$F$13,1),1-MOD(A115/Calculator!$F$13,1)),ABS(MOD(A115/Calculator!$F$13,1)-0.5))),1)</f>
        <v>0.197192982456139</v>
      </c>
      <c r="F115" s="174" t="n">
        <f aca="false">IF(Calculator!$E$14="YES",IF(A115&lt;Calculator!$G$14,0,MIN(MIN(MOD(A115/Calculator!$F$14,1),1-MOD(A115/Calculator!$F$14,1)),ABS(MOD(A115/Calculator!$F$14,1)-0.5))),1)</f>
        <v>0.136842105263156</v>
      </c>
      <c r="G115" s="174" t="n">
        <f aca="false">IF(Calculator!$E$15="YES",IF(A115&lt;Calculator!$G$15,0,MIN(MIN(MOD(A115/Calculator!$F$15,1),1-MOD(A115/Calculator!$F$15,1)),ABS(MOD(A115/Calculator!$F$15,1)-0.5))),1)</f>
        <v>0.0915789473684212</v>
      </c>
      <c r="H115" s="174" t="n">
        <f aca="false">IF(Calculator!$E$16="YES",IF(A115&lt;Calculator!$G$16,0,MIN(MIN(MOD(A115/Calculator!$F$16,1),1-MOD(A115/Calculator!$F$16,1)),ABS(MOD(A115/Calculator!$F$16,1)-0.5))),1)</f>
        <v>0.0343017543859663</v>
      </c>
      <c r="I115" s="174" t="n">
        <f aca="false">IF(Calculator!$E$17="YES",IF(A115&lt;Calculator!$G$17,0,MIN(MIN(MOD(A115/Calculator!$F$17,1),1-MOD(A115/Calculator!$F$17,1)),ABS(MOD(A115/Calculator!$F$17,1)-0.5))),1)</f>
        <v>0.11684210526316</v>
      </c>
      <c r="J115" s="174" t="n">
        <f aca="false">IF(Calculator!$E$18="YES",IF(A115&lt;Calculator!$G$18,0,MIN(MIN(MOD(A115/Calculator!$F$18,1),1-MOD(A115/Calculator!$F$18,1)),ABS(MOD(A115/Calculator!$F$18,1)-0.5))),1)</f>
        <v>0.199719298245615</v>
      </c>
      <c r="K115" s="174" t="n">
        <f aca="false">IF(Calculator!$E$19="YES",IF(A115&lt;Calculator!$G$19,0,MIN(MIN(MOD(A115/Calculator!$F$19,1),1-MOD(A115/Calculator!$F$19,1)),ABS(MOD(A115/Calculator!$F$19,1)-0.5))),1)</f>
        <v>0.239298245614035</v>
      </c>
      <c r="L115" s="174" t="n">
        <f aca="false">IF(Calculator!$E$20="YES",IF(A115&lt;Calculator!$G$20,0,MIN(MIN(MOD(A115/Calculator!$F$20,1),1-MOD(A115/Calculator!$F$20,1)),ABS(MOD(A115/Calculator!$F$20,1)-0.5))),1)</f>
        <v>1</v>
      </c>
      <c r="M115" s="174" t="n">
        <f aca="false">MIN(B115:L115)</f>
        <v>0.0343017543859663</v>
      </c>
      <c r="N115" s="174" t="n">
        <f aca="false">SUMPRODUCT(($M$5:$M$555&gt;M115)*1)+SUMPRODUCT(($M$5:$M$555=M115)*(ROW($M$5:$M$555)&lt;ROW(M115)))+1</f>
        <v>187</v>
      </c>
      <c r="O115" s="174" t="str">
        <f aca="false">IF(M115&gt;=0.2,"★★★ EXCELLENT",IF(M115&gt;=0.12,"★★  GOOD",IF(M115&gt;=0.07,"★  FAIR",IF(M115&gt;=0.025,"⚠  MARGINAL","✗  AVOID"))))</f>
        <v>⚠  MARGINAL</v>
      </c>
    </row>
    <row r="116" customFormat="false" ht="15" hidden="false" customHeight="true" outlineLevel="0" collapsed="false">
      <c r="A116" s="175" t="n">
        <v>16.1</v>
      </c>
      <c r="B116" s="176" t="n">
        <f aca="false">IF(Calculator!$E$10="YES",IF(A116&lt;Calculator!$G$10,0,MIN(MIN(MOD(A116/Calculator!$F$10,1),1-MOD(A116/Calculator!$F$10,1)),ABS(MOD(A116/Calculator!$F$10,1)-0.5))),1)</f>
        <v>1</v>
      </c>
      <c r="C116" s="176" t="n">
        <f aca="false">IF(Calculator!$E$11="YES",IF(A116&lt;Calculator!$G$11,0,MIN(MIN(MOD(A116/Calculator!$F$11,1),1-MOD(A116/Calculator!$F$11,1)),ABS(MOD(A116/Calculator!$F$11,1)-0.5))),1)</f>
        <v>1</v>
      </c>
      <c r="D116" s="176" t="n">
        <f aca="false">IF(Calculator!$E$12="YES",IF(A116&lt;Calculator!$G$12,0,MIN(MIN(MOD(A116/Calculator!$F$12,1),1-MOD(A116/Calculator!$F$12,1)),ABS(MOD(A116/Calculator!$F$12,1)-0.5))),1)</f>
        <v>1</v>
      </c>
      <c r="E116" s="176" t="n">
        <f aca="false">IF(Calculator!$E$13="YES",IF(A116&lt;Calculator!$G$13,0,MIN(MIN(MOD(A116/Calculator!$F$13,1),1-MOD(A116/Calculator!$F$13,1)),ABS(MOD(A116/Calculator!$F$13,1)-0.5))),1)</f>
        <v>0.19217543859649</v>
      </c>
      <c r="F116" s="176" t="n">
        <f aca="false">IF(Calculator!$E$14="YES",IF(A116&lt;Calculator!$G$14,0,MIN(MIN(MOD(A116/Calculator!$F$14,1),1-MOD(A116/Calculator!$F$14,1)),ABS(MOD(A116/Calculator!$F$14,1)-0.5))),1)</f>
        <v>0.143947368421051</v>
      </c>
      <c r="G116" s="176" t="n">
        <f aca="false">IF(Calculator!$E$15="YES",IF(A116&lt;Calculator!$G$15,0,MIN(MIN(MOD(A116/Calculator!$F$15,1),1-MOD(A116/Calculator!$F$15,1)),ABS(MOD(A116/Calculator!$F$15,1)-0.5))),1)</f>
        <v>0.101526315789474</v>
      </c>
      <c r="H116" s="176" t="n">
        <f aca="false">IF(Calculator!$E$16="YES",IF(A116&lt;Calculator!$G$16,0,MIN(MIN(MOD(A116/Calculator!$F$16,1),1-MOD(A116/Calculator!$F$16,1)),ABS(MOD(A116/Calculator!$F$16,1)-0.5))),1)</f>
        <v>0.0470161403508786</v>
      </c>
      <c r="I116" s="176" t="n">
        <f aca="false">IF(Calculator!$E$17="YES",IF(A116&lt;Calculator!$G$17,0,MIN(MIN(MOD(A116/Calculator!$F$17,1),1-MOD(A116/Calculator!$F$17,1)),ABS(MOD(A116/Calculator!$F$17,1)-0.5))),1)</f>
        <v>0.101947368421054</v>
      </c>
      <c r="J116" s="176" t="n">
        <f aca="false">IF(Calculator!$E$18="YES",IF(A116&lt;Calculator!$G$18,0,MIN(MIN(MOD(A116/Calculator!$F$18,1),1-MOD(A116/Calculator!$F$18,1)),ABS(MOD(A116/Calculator!$F$18,1)-0.5))),1)</f>
        <v>0.18221754385965</v>
      </c>
      <c r="K116" s="176" t="n">
        <f aca="false">IF(Calculator!$E$19="YES",IF(A116&lt;Calculator!$G$19,0,MIN(MIN(MOD(A116/Calculator!$F$19,1),1-MOD(A116/Calculator!$F$19,1)),ABS(MOD(A116/Calculator!$F$19,1)-0.5))),1)</f>
        <v>0.240456140350877</v>
      </c>
      <c r="L116" s="176" t="n">
        <f aca="false">IF(Calculator!$E$20="YES",IF(A116&lt;Calculator!$G$20,0,MIN(MIN(MOD(A116/Calculator!$F$20,1),1-MOD(A116/Calculator!$F$20,1)),ABS(MOD(A116/Calculator!$F$20,1)-0.5))),1)</f>
        <v>1</v>
      </c>
      <c r="M116" s="176" t="n">
        <f aca="false">MIN(B116:L116)</f>
        <v>0.0470161403508786</v>
      </c>
      <c r="N116" s="176" t="n">
        <f aca="false">SUMPRODUCT(($M$5:$M$555&gt;M116)*1)+SUMPRODUCT(($M$5:$M$555=M116)*(ROW($M$5:$M$555)&lt;ROW(M116)))+1</f>
        <v>129</v>
      </c>
      <c r="O116" s="176" t="str">
        <f aca="false">IF(M116&gt;=0.2,"★★★ EXCELLENT",IF(M116&gt;=0.12,"★★  GOOD",IF(M116&gt;=0.07,"★  FAIR",IF(M116&gt;=0.025,"⚠  MARGINAL","✗  AVOID"))))</f>
        <v>⚠  MARGINAL</v>
      </c>
    </row>
    <row r="117" customFormat="false" ht="15" hidden="false" customHeight="true" outlineLevel="0" collapsed="false">
      <c r="A117" s="173" t="n">
        <v>16.2</v>
      </c>
      <c r="B117" s="174" t="n">
        <f aca="false">IF(Calculator!$E$10="YES",IF(A117&lt;Calculator!$G$10,0,MIN(MIN(MOD(A117/Calculator!$F$10,1),1-MOD(A117/Calculator!$F$10,1)),ABS(MOD(A117/Calculator!$F$10,1)-0.5))),1)</f>
        <v>1</v>
      </c>
      <c r="C117" s="174" t="n">
        <f aca="false">IF(Calculator!$E$11="YES",IF(A117&lt;Calculator!$G$11,0,MIN(MIN(MOD(A117/Calculator!$F$11,1),1-MOD(A117/Calculator!$F$11,1)),ABS(MOD(A117/Calculator!$F$11,1)-0.5))),1)</f>
        <v>1</v>
      </c>
      <c r="D117" s="174" t="n">
        <f aca="false">IF(Calculator!$E$12="YES",IF(A117&lt;Calculator!$G$12,0,MIN(MIN(MOD(A117/Calculator!$F$12,1),1-MOD(A117/Calculator!$F$12,1)),ABS(MOD(A117/Calculator!$F$12,1)-0.5))),1)</f>
        <v>1</v>
      </c>
      <c r="E117" s="174" t="n">
        <f aca="false">IF(Calculator!$E$13="YES",IF(A117&lt;Calculator!$G$13,0,MIN(MIN(MOD(A117/Calculator!$F$13,1),1-MOD(A117/Calculator!$F$13,1)),ABS(MOD(A117/Calculator!$F$13,1)-0.5))),1)</f>
        <v>0.187157894736841</v>
      </c>
      <c r="F117" s="174" t="n">
        <f aca="false">IF(Calculator!$E$14="YES",IF(A117&lt;Calculator!$G$14,0,MIN(MIN(MOD(A117/Calculator!$F$14,1),1-MOD(A117/Calculator!$F$14,1)),ABS(MOD(A117/Calculator!$F$14,1)-0.5))),1)</f>
        <v>0.151052631578945</v>
      </c>
      <c r="G117" s="174" t="n">
        <f aca="false">IF(Calculator!$E$15="YES",IF(A117&lt;Calculator!$G$15,0,MIN(MIN(MOD(A117/Calculator!$F$15,1),1-MOD(A117/Calculator!$F$15,1)),ABS(MOD(A117/Calculator!$F$15,1)-0.5))),1)</f>
        <v>0.111473684210526</v>
      </c>
      <c r="H117" s="174" t="n">
        <f aca="false">IF(Calculator!$E$16="YES",IF(A117&lt;Calculator!$G$16,0,MIN(MIN(MOD(A117/Calculator!$F$16,1),1-MOD(A117/Calculator!$F$16,1)),ABS(MOD(A117/Calculator!$F$16,1)-0.5))),1)</f>
        <v>0.0597305263157906</v>
      </c>
      <c r="I117" s="174" t="n">
        <f aca="false">IF(Calculator!$E$17="YES",IF(A117&lt;Calculator!$G$17,0,MIN(MIN(MOD(A117/Calculator!$F$17,1),1-MOD(A117/Calculator!$F$17,1)),ABS(MOD(A117/Calculator!$F$17,1)-0.5))),1)</f>
        <v>0.0870526315789495</v>
      </c>
      <c r="J117" s="174" t="n">
        <f aca="false">IF(Calculator!$E$18="YES",IF(A117&lt;Calculator!$G$18,0,MIN(MIN(MOD(A117/Calculator!$F$18,1),1-MOD(A117/Calculator!$F$18,1)),ABS(MOD(A117/Calculator!$F$18,1)-0.5))),1)</f>
        <v>0.164715789473686</v>
      </c>
      <c r="K117" s="174" t="n">
        <f aca="false">IF(Calculator!$E$19="YES",IF(A117&lt;Calculator!$G$19,0,MIN(MIN(MOD(A117/Calculator!$F$19,1),1-MOD(A117/Calculator!$F$19,1)),ABS(MOD(A117/Calculator!$F$19,1)-0.5))),1)</f>
        <v>0.22021052631579</v>
      </c>
      <c r="L117" s="174" t="n">
        <f aca="false">IF(Calculator!$E$20="YES",IF(A117&lt;Calculator!$G$20,0,MIN(MIN(MOD(A117/Calculator!$F$20,1),1-MOD(A117/Calculator!$F$20,1)),ABS(MOD(A117/Calculator!$F$20,1)-0.5))),1)</f>
        <v>1</v>
      </c>
      <c r="M117" s="174" t="n">
        <f aca="false">MIN(B117:L117)</f>
        <v>0.0597305263157906</v>
      </c>
      <c r="N117" s="174" t="n">
        <f aca="false">SUMPRODUCT(($M$5:$M$555&gt;M117)*1)+SUMPRODUCT(($M$5:$M$555=M117)*(ROW($M$5:$M$555)&lt;ROW(M117)))+1</f>
        <v>88</v>
      </c>
      <c r="O117" s="174" t="str">
        <f aca="false">IF(M117&gt;=0.2,"★★★ EXCELLENT",IF(M117&gt;=0.12,"★★  GOOD",IF(M117&gt;=0.07,"★  FAIR",IF(M117&gt;=0.025,"⚠  MARGINAL","✗  AVOID"))))</f>
        <v>⚠  MARGINAL</v>
      </c>
    </row>
    <row r="118" customFormat="false" ht="15" hidden="false" customHeight="true" outlineLevel="0" collapsed="false">
      <c r="A118" s="175" t="n">
        <v>16.3</v>
      </c>
      <c r="B118" s="176" t="n">
        <f aca="false">IF(Calculator!$E$10="YES",IF(A118&lt;Calculator!$G$10,0,MIN(MIN(MOD(A118/Calculator!$F$10,1),1-MOD(A118/Calculator!$F$10,1)),ABS(MOD(A118/Calculator!$F$10,1)-0.5))),1)</f>
        <v>1</v>
      </c>
      <c r="C118" s="176" t="n">
        <f aca="false">IF(Calculator!$E$11="YES",IF(A118&lt;Calculator!$G$11,0,MIN(MIN(MOD(A118/Calculator!$F$11,1),1-MOD(A118/Calculator!$F$11,1)),ABS(MOD(A118/Calculator!$F$11,1)-0.5))),1)</f>
        <v>1</v>
      </c>
      <c r="D118" s="176" t="n">
        <f aca="false">IF(Calculator!$E$12="YES",IF(A118&lt;Calculator!$G$12,0,MIN(MIN(MOD(A118/Calculator!$F$12,1),1-MOD(A118/Calculator!$F$12,1)),ABS(MOD(A118/Calculator!$F$12,1)-0.5))),1)</f>
        <v>1</v>
      </c>
      <c r="E118" s="176" t="n">
        <f aca="false">IF(Calculator!$E$13="YES",IF(A118&lt;Calculator!$G$13,0,MIN(MIN(MOD(A118/Calculator!$F$13,1),1-MOD(A118/Calculator!$F$13,1)),ABS(MOD(A118/Calculator!$F$13,1)-0.5))),1)</f>
        <v>0.182140350877192</v>
      </c>
      <c r="F118" s="176" t="n">
        <f aca="false">IF(Calculator!$E$14="YES",IF(A118&lt;Calculator!$G$14,0,MIN(MIN(MOD(A118/Calculator!$F$14,1),1-MOD(A118/Calculator!$F$14,1)),ABS(MOD(A118/Calculator!$F$14,1)-0.5))),1)</f>
        <v>0.15815789473684</v>
      </c>
      <c r="G118" s="176" t="n">
        <f aca="false">IF(Calculator!$E$15="YES",IF(A118&lt;Calculator!$G$15,0,MIN(MIN(MOD(A118/Calculator!$F$15,1),1-MOD(A118/Calculator!$F$15,1)),ABS(MOD(A118/Calculator!$F$15,1)-0.5))),1)</f>
        <v>0.121421052631579</v>
      </c>
      <c r="H118" s="176" t="n">
        <f aca="false">IF(Calculator!$E$16="YES",IF(A118&lt;Calculator!$G$16,0,MIN(MIN(MOD(A118/Calculator!$F$16,1),1-MOD(A118/Calculator!$F$16,1)),ABS(MOD(A118/Calculator!$F$16,1)-0.5))),1)</f>
        <v>0.0724449122807034</v>
      </c>
      <c r="I118" s="176" t="n">
        <f aca="false">IF(Calculator!$E$17="YES",IF(A118&lt;Calculator!$G$17,0,MIN(MIN(MOD(A118/Calculator!$F$17,1),1-MOD(A118/Calculator!$F$17,1)),ABS(MOD(A118/Calculator!$F$17,1)-0.5))),1)</f>
        <v>0.072157894736844</v>
      </c>
      <c r="J118" s="176" t="n">
        <f aca="false">IF(Calculator!$E$18="YES",IF(A118&lt;Calculator!$G$18,0,MIN(MIN(MOD(A118/Calculator!$F$18,1),1-MOD(A118/Calculator!$F$18,1)),ABS(MOD(A118/Calculator!$F$18,1)-0.5))),1)</f>
        <v>0.147214035087721</v>
      </c>
      <c r="K118" s="176" t="n">
        <f aca="false">IF(Calculator!$E$19="YES",IF(A118&lt;Calculator!$G$19,0,MIN(MIN(MOD(A118/Calculator!$F$19,1),1-MOD(A118/Calculator!$F$19,1)),ABS(MOD(A118/Calculator!$F$19,1)-0.5))),1)</f>
        <v>0.199964912280702</v>
      </c>
      <c r="L118" s="176" t="n">
        <f aca="false">IF(Calculator!$E$20="YES",IF(A118&lt;Calculator!$G$20,0,MIN(MIN(MOD(A118/Calculator!$F$20,1),1-MOD(A118/Calculator!$F$20,1)),ABS(MOD(A118/Calculator!$F$20,1)-0.5))),1)</f>
        <v>1</v>
      </c>
      <c r="M118" s="176" t="n">
        <f aca="false">MIN(B118:L118)</f>
        <v>0.072157894736844</v>
      </c>
      <c r="N118" s="176" t="n">
        <f aca="false">SUMPRODUCT(($M$5:$M$555&gt;M118)*1)+SUMPRODUCT(($M$5:$M$555=M118)*(ROW($M$5:$M$555)&lt;ROW(M118)))+1</f>
        <v>58</v>
      </c>
      <c r="O118" s="176" t="str">
        <f aca="false">IF(M118&gt;=0.2,"★★★ EXCELLENT",IF(M118&gt;=0.12,"★★  GOOD",IF(M118&gt;=0.07,"★  FAIR",IF(M118&gt;=0.025,"⚠  MARGINAL","✗  AVOID"))))</f>
        <v>★  FAIR</v>
      </c>
    </row>
    <row r="119" customFormat="false" ht="15" hidden="false" customHeight="true" outlineLevel="0" collapsed="false">
      <c r="A119" s="173" t="n">
        <v>16.4</v>
      </c>
      <c r="B119" s="174" t="n">
        <f aca="false">IF(Calculator!$E$10="YES",IF(A119&lt;Calculator!$G$10,0,MIN(MIN(MOD(A119/Calculator!$F$10,1),1-MOD(A119/Calculator!$F$10,1)),ABS(MOD(A119/Calculator!$F$10,1)-0.5))),1)</f>
        <v>1</v>
      </c>
      <c r="C119" s="174" t="n">
        <f aca="false">IF(Calculator!$E$11="YES",IF(A119&lt;Calculator!$G$11,0,MIN(MIN(MOD(A119/Calculator!$F$11,1),1-MOD(A119/Calculator!$F$11,1)),ABS(MOD(A119/Calculator!$F$11,1)-0.5))),1)</f>
        <v>1</v>
      </c>
      <c r="D119" s="174" t="n">
        <f aca="false">IF(Calculator!$E$12="YES",IF(A119&lt;Calculator!$G$12,0,MIN(MIN(MOD(A119/Calculator!$F$12,1),1-MOD(A119/Calculator!$F$12,1)),ABS(MOD(A119/Calculator!$F$12,1)-0.5))),1)</f>
        <v>1</v>
      </c>
      <c r="E119" s="174" t="n">
        <f aca="false">IF(Calculator!$E$13="YES",IF(A119&lt;Calculator!$G$13,0,MIN(MIN(MOD(A119/Calculator!$F$13,1),1-MOD(A119/Calculator!$F$13,1)),ABS(MOD(A119/Calculator!$F$13,1)-0.5))),1)</f>
        <v>0.177122807017543</v>
      </c>
      <c r="F119" s="174" t="n">
        <f aca="false">IF(Calculator!$E$14="YES",IF(A119&lt;Calculator!$G$14,0,MIN(MIN(MOD(A119/Calculator!$F$14,1),1-MOD(A119/Calculator!$F$14,1)),ABS(MOD(A119/Calculator!$F$14,1)-0.5))),1)</f>
        <v>0.165263157894735</v>
      </c>
      <c r="G119" s="174" t="n">
        <f aca="false">IF(Calculator!$E$15="YES",IF(A119&lt;Calculator!$G$15,0,MIN(MIN(MOD(A119/Calculator!$F$15,1),1-MOD(A119/Calculator!$F$15,1)),ABS(MOD(A119/Calculator!$F$15,1)-0.5))),1)</f>
        <v>0.131368421052632</v>
      </c>
      <c r="H119" s="174" t="n">
        <f aca="false">IF(Calculator!$E$16="YES",IF(A119&lt;Calculator!$G$16,0,MIN(MIN(MOD(A119/Calculator!$F$16,1),1-MOD(A119/Calculator!$F$16,1)),ABS(MOD(A119/Calculator!$F$16,1)-0.5))),1)</f>
        <v>0.0851592982456153</v>
      </c>
      <c r="I119" s="174" t="n">
        <f aca="false">IF(Calculator!$E$17="YES",IF(A119&lt;Calculator!$G$17,0,MIN(MIN(MOD(A119/Calculator!$F$17,1),1-MOD(A119/Calculator!$F$17,1)),ABS(MOD(A119/Calculator!$F$17,1)-0.5))),1)</f>
        <v>0.0572631578947389</v>
      </c>
      <c r="J119" s="174" t="n">
        <f aca="false">IF(Calculator!$E$18="YES",IF(A119&lt;Calculator!$G$18,0,MIN(MIN(MOD(A119/Calculator!$F$18,1),1-MOD(A119/Calculator!$F$18,1)),ABS(MOD(A119/Calculator!$F$18,1)-0.5))),1)</f>
        <v>0.129712280701756</v>
      </c>
      <c r="K119" s="174" t="n">
        <f aca="false">IF(Calculator!$E$19="YES",IF(A119&lt;Calculator!$G$19,0,MIN(MIN(MOD(A119/Calculator!$F$19,1),1-MOD(A119/Calculator!$F$19,1)),ABS(MOD(A119/Calculator!$F$19,1)-0.5))),1)</f>
        <v>0.179719298245614</v>
      </c>
      <c r="L119" s="174" t="n">
        <f aca="false">IF(Calculator!$E$20="YES",IF(A119&lt;Calculator!$G$20,0,MIN(MIN(MOD(A119/Calculator!$F$20,1),1-MOD(A119/Calculator!$F$20,1)),ABS(MOD(A119/Calculator!$F$20,1)-0.5))),1)</f>
        <v>1</v>
      </c>
      <c r="M119" s="174" t="n">
        <f aca="false">MIN(B119:L119)</f>
        <v>0.0572631578947389</v>
      </c>
      <c r="N119" s="174" t="n">
        <f aca="false">SUMPRODUCT(($M$5:$M$555&gt;M119)*1)+SUMPRODUCT(($M$5:$M$555=M119)*(ROW($M$5:$M$555)&lt;ROW(M119)))+1</f>
        <v>94</v>
      </c>
      <c r="O119" s="174" t="str">
        <f aca="false">IF(M119&gt;=0.2,"★★★ EXCELLENT",IF(M119&gt;=0.12,"★★  GOOD",IF(M119&gt;=0.07,"★  FAIR",IF(M119&gt;=0.025,"⚠  MARGINAL","✗  AVOID"))))</f>
        <v>⚠  MARGINAL</v>
      </c>
    </row>
    <row r="120" customFormat="false" ht="15" hidden="false" customHeight="true" outlineLevel="0" collapsed="false">
      <c r="A120" s="175" t="n">
        <v>16.5</v>
      </c>
      <c r="B120" s="176" t="n">
        <f aca="false">IF(Calculator!$E$10="YES",IF(A120&lt;Calculator!$G$10,0,MIN(MIN(MOD(A120/Calculator!$F$10,1),1-MOD(A120/Calculator!$F$10,1)),ABS(MOD(A120/Calculator!$F$10,1)-0.5))),1)</f>
        <v>1</v>
      </c>
      <c r="C120" s="176" t="n">
        <f aca="false">IF(Calculator!$E$11="YES",IF(A120&lt;Calculator!$G$11,0,MIN(MIN(MOD(A120/Calculator!$F$11,1),1-MOD(A120/Calculator!$F$11,1)),ABS(MOD(A120/Calculator!$F$11,1)-0.5))),1)</f>
        <v>1</v>
      </c>
      <c r="D120" s="176" t="n">
        <f aca="false">IF(Calculator!$E$12="YES",IF(A120&lt;Calculator!$G$12,0,MIN(MIN(MOD(A120/Calculator!$F$12,1),1-MOD(A120/Calculator!$F$12,1)),ABS(MOD(A120/Calculator!$F$12,1)-0.5))),1)</f>
        <v>1</v>
      </c>
      <c r="E120" s="176" t="n">
        <f aca="false">IF(Calculator!$E$13="YES",IF(A120&lt;Calculator!$G$13,0,MIN(MIN(MOD(A120/Calculator!$F$13,1),1-MOD(A120/Calculator!$F$13,1)),ABS(MOD(A120/Calculator!$F$13,1)-0.5))),1)</f>
        <v>0.172105263157894</v>
      </c>
      <c r="F120" s="176" t="n">
        <f aca="false">IF(Calculator!$E$14="YES",IF(A120&lt;Calculator!$G$14,0,MIN(MIN(MOD(A120/Calculator!$F$14,1),1-MOD(A120/Calculator!$F$14,1)),ABS(MOD(A120/Calculator!$F$14,1)-0.5))),1)</f>
        <v>0.17236842105263</v>
      </c>
      <c r="G120" s="176" t="n">
        <f aca="false">IF(Calculator!$E$15="YES",IF(A120&lt;Calculator!$G$15,0,MIN(MIN(MOD(A120/Calculator!$F$15,1),1-MOD(A120/Calculator!$F$15,1)),ABS(MOD(A120/Calculator!$F$15,1)-0.5))),1)</f>
        <v>0.141315789473684</v>
      </c>
      <c r="H120" s="176" t="n">
        <f aca="false">IF(Calculator!$E$16="YES",IF(A120&lt;Calculator!$G$16,0,MIN(MIN(MOD(A120/Calculator!$F$16,1),1-MOD(A120/Calculator!$F$16,1)),ABS(MOD(A120/Calculator!$F$16,1)-0.5))),1)</f>
        <v>0.0978736842105277</v>
      </c>
      <c r="I120" s="176" t="n">
        <f aca="false">IF(Calculator!$E$17="YES",IF(A120&lt;Calculator!$G$17,0,MIN(MIN(MOD(A120/Calculator!$F$17,1),1-MOD(A120/Calculator!$F$17,1)),ABS(MOD(A120/Calculator!$F$17,1)-0.5))),1)</f>
        <v>0.0423684210526334</v>
      </c>
      <c r="J120" s="176" t="n">
        <f aca="false">IF(Calculator!$E$18="YES",IF(A120&lt;Calculator!$G$18,0,MIN(MIN(MOD(A120/Calculator!$F$18,1),1-MOD(A120/Calculator!$F$18,1)),ABS(MOD(A120/Calculator!$F$18,1)-0.5))),1)</f>
        <v>0.112210526315791</v>
      </c>
      <c r="K120" s="176" t="n">
        <f aca="false">IF(Calculator!$E$19="YES",IF(A120&lt;Calculator!$G$19,0,MIN(MIN(MOD(A120/Calculator!$F$19,1),1-MOD(A120/Calculator!$F$19,1)),ABS(MOD(A120/Calculator!$F$19,1)-0.5))),1)</f>
        <v>0.159473684210526</v>
      </c>
      <c r="L120" s="176" t="n">
        <f aca="false">IF(Calculator!$E$20="YES",IF(A120&lt;Calculator!$G$20,0,MIN(MIN(MOD(A120/Calculator!$F$20,1),1-MOD(A120/Calculator!$F$20,1)),ABS(MOD(A120/Calculator!$F$20,1)-0.5))),1)</f>
        <v>1</v>
      </c>
      <c r="M120" s="176" t="n">
        <f aca="false">MIN(B120:L120)</f>
        <v>0.0423684210526334</v>
      </c>
      <c r="N120" s="176" t="n">
        <f aca="false">SUMPRODUCT(($M$5:$M$555&gt;M120)*1)+SUMPRODUCT(($M$5:$M$555=M120)*(ROW($M$5:$M$555)&lt;ROW(M120)))+1</f>
        <v>152</v>
      </c>
      <c r="O120" s="176" t="str">
        <f aca="false">IF(M120&gt;=0.2,"★★★ EXCELLENT",IF(M120&gt;=0.12,"★★  GOOD",IF(M120&gt;=0.07,"★  FAIR",IF(M120&gt;=0.025,"⚠  MARGINAL","✗  AVOID"))))</f>
        <v>⚠  MARGINAL</v>
      </c>
    </row>
    <row r="121" customFormat="false" ht="15" hidden="false" customHeight="true" outlineLevel="0" collapsed="false">
      <c r="A121" s="173" t="n">
        <v>16.6</v>
      </c>
      <c r="B121" s="174" t="n">
        <f aca="false">IF(Calculator!$E$10="YES",IF(A121&lt;Calculator!$G$10,0,MIN(MIN(MOD(A121/Calculator!$F$10,1),1-MOD(A121/Calculator!$F$10,1)),ABS(MOD(A121/Calculator!$F$10,1)-0.5))),1)</f>
        <v>1</v>
      </c>
      <c r="C121" s="174" t="n">
        <f aca="false">IF(Calculator!$E$11="YES",IF(A121&lt;Calculator!$G$11,0,MIN(MIN(MOD(A121/Calculator!$F$11,1),1-MOD(A121/Calculator!$F$11,1)),ABS(MOD(A121/Calculator!$F$11,1)-0.5))),1)</f>
        <v>1</v>
      </c>
      <c r="D121" s="174" t="n">
        <f aca="false">IF(Calculator!$E$12="YES",IF(A121&lt;Calculator!$G$12,0,MIN(MIN(MOD(A121/Calculator!$F$12,1),1-MOD(A121/Calculator!$F$12,1)),ABS(MOD(A121/Calculator!$F$12,1)-0.5))),1)</f>
        <v>1</v>
      </c>
      <c r="E121" s="174" t="n">
        <f aca="false">IF(Calculator!$E$13="YES",IF(A121&lt;Calculator!$G$13,0,MIN(MIN(MOD(A121/Calculator!$F$13,1),1-MOD(A121/Calculator!$F$13,1)),ABS(MOD(A121/Calculator!$F$13,1)-0.5))),1)</f>
        <v>0.167087719298244</v>
      </c>
      <c r="F121" s="174" t="n">
        <f aca="false">IF(Calculator!$E$14="YES",IF(A121&lt;Calculator!$G$14,0,MIN(MIN(MOD(A121/Calculator!$F$14,1),1-MOD(A121/Calculator!$F$14,1)),ABS(MOD(A121/Calculator!$F$14,1)-0.5))),1)</f>
        <v>0.179473684210524</v>
      </c>
      <c r="G121" s="174" t="n">
        <f aca="false">IF(Calculator!$E$15="YES",IF(A121&lt;Calculator!$G$15,0,MIN(MIN(MOD(A121/Calculator!$F$15,1),1-MOD(A121/Calculator!$F$15,1)),ABS(MOD(A121/Calculator!$F$15,1)-0.5))),1)</f>
        <v>0.151263157894737</v>
      </c>
      <c r="H121" s="174" t="n">
        <f aca="false">IF(Calculator!$E$16="YES",IF(A121&lt;Calculator!$G$16,0,MIN(MIN(MOD(A121/Calculator!$F$16,1),1-MOD(A121/Calculator!$F$16,1)),ABS(MOD(A121/Calculator!$F$16,1)-0.5))),1)</f>
        <v>0.11058807017544</v>
      </c>
      <c r="I121" s="174" t="n">
        <f aca="false">IF(Calculator!$E$17="YES",IF(A121&lt;Calculator!$G$17,0,MIN(MIN(MOD(A121/Calculator!$F$17,1),1-MOD(A121/Calculator!$F$17,1)),ABS(MOD(A121/Calculator!$F$17,1)-0.5))),1)</f>
        <v>0.0274736842105279</v>
      </c>
      <c r="J121" s="174" t="n">
        <f aca="false">IF(Calculator!$E$18="YES",IF(A121&lt;Calculator!$G$18,0,MIN(MIN(MOD(A121/Calculator!$F$18,1),1-MOD(A121/Calculator!$F$18,1)),ABS(MOD(A121/Calculator!$F$18,1)-0.5))),1)</f>
        <v>0.0947087719298256</v>
      </c>
      <c r="K121" s="174" t="n">
        <f aca="false">IF(Calculator!$E$19="YES",IF(A121&lt;Calculator!$G$19,0,MIN(MIN(MOD(A121/Calculator!$F$19,1),1-MOD(A121/Calculator!$F$19,1)),ABS(MOD(A121/Calculator!$F$19,1)-0.5))),1)</f>
        <v>0.139228070175438</v>
      </c>
      <c r="L121" s="174" t="n">
        <f aca="false">IF(Calculator!$E$20="YES",IF(A121&lt;Calculator!$G$20,0,MIN(MIN(MOD(A121/Calculator!$F$20,1),1-MOD(A121/Calculator!$F$20,1)),ABS(MOD(A121/Calculator!$F$20,1)-0.5))),1)</f>
        <v>1</v>
      </c>
      <c r="M121" s="174" t="n">
        <f aca="false">MIN(B121:L121)</f>
        <v>0.0274736842105279</v>
      </c>
      <c r="N121" s="174" t="n">
        <f aca="false">SUMPRODUCT(($M$5:$M$555&gt;M121)*1)+SUMPRODUCT(($M$5:$M$555=M121)*(ROW($M$5:$M$555)&lt;ROW(M121)))+1</f>
        <v>231</v>
      </c>
      <c r="O121" s="174" t="str">
        <f aca="false">IF(M121&gt;=0.2,"★★★ EXCELLENT",IF(M121&gt;=0.12,"★★  GOOD",IF(M121&gt;=0.07,"★  FAIR",IF(M121&gt;=0.025,"⚠  MARGINAL","✗  AVOID"))))</f>
        <v>⚠  MARGINAL</v>
      </c>
    </row>
    <row r="122" customFormat="false" ht="15" hidden="false" customHeight="true" outlineLevel="0" collapsed="false">
      <c r="A122" s="175" t="n">
        <v>16.7</v>
      </c>
      <c r="B122" s="176" t="n">
        <f aca="false">IF(Calculator!$E$10="YES",IF(A122&lt;Calculator!$G$10,0,MIN(MIN(MOD(A122/Calculator!$F$10,1),1-MOD(A122/Calculator!$F$10,1)),ABS(MOD(A122/Calculator!$F$10,1)-0.5))),1)</f>
        <v>1</v>
      </c>
      <c r="C122" s="176" t="n">
        <f aca="false">IF(Calculator!$E$11="YES",IF(A122&lt;Calculator!$G$11,0,MIN(MIN(MOD(A122/Calculator!$F$11,1),1-MOD(A122/Calculator!$F$11,1)),ABS(MOD(A122/Calculator!$F$11,1)-0.5))),1)</f>
        <v>1</v>
      </c>
      <c r="D122" s="176" t="n">
        <f aca="false">IF(Calculator!$E$12="YES",IF(A122&lt;Calculator!$G$12,0,MIN(MIN(MOD(A122/Calculator!$F$12,1),1-MOD(A122/Calculator!$F$12,1)),ABS(MOD(A122/Calculator!$F$12,1)-0.5))),1)</f>
        <v>1</v>
      </c>
      <c r="E122" s="176" t="n">
        <f aca="false">IF(Calculator!$E$13="YES",IF(A122&lt;Calculator!$G$13,0,MIN(MIN(MOD(A122/Calculator!$F$13,1),1-MOD(A122/Calculator!$F$13,1)),ABS(MOD(A122/Calculator!$F$13,1)-0.5))),1)</f>
        <v>0.162070175438595</v>
      </c>
      <c r="F122" s="176" t="n">
        <f aca="false">IF(Calculator!$E$14="YES",IF(A122&lt;Calculator!$G$14,0,MIN(MIN(MOD(A122/Calculator!$F$14,1),1-MOD(A122/Calculator!$F$14,1)),ABS(MOD(A122/Calculator!$F$14,1)-0.5))),1)</f>
        <v>0.186578947368419</v>
      </c>
      <c r="G122" s="176" t="n">
        <f aca="false">IF(Calculator!$E$15="YES",IF(A122&lt;Calculator!$G$15,0,MIN(MIN(MOD(A122/Calculator!$F$15,1),1-MOD(A122/Calculator!$F$15,1)),ABS(MOD(A122/Calculator!$F$15,1)-0.5))),1)</f>
        <v>0.161210526315789</v>
      </c>
      <c r="H122" s="176" t="n">
        <f aca="false">IF(Calculator!$E$16="YES",IF(A122&lt;Calculator!$G$16,0,MIN(MIN(MOD(A122/Calculator!$F$16,1),1-MOD(A122/Calculator!$F$16,1)),ABS(MOD(A122/Calculator!$F$16,1)-0.5))),1)</f>
        <v>0.123302456140352</v>
      </c>
      <c r="I122" s="176" t="n">
        <f aca="false">IF(Calculator!$E$17="YES",IF(A122&lt;Calculator!$G$17,0,MIN(MIN(MOD(A122/Calculator!$F$17,1),1-MOD(A122/Calculator!$F$17,1)),ABS(MOD(A122/Calculator!$F$17,1)-0.5))),1)</f>
        <v>0.0125789473684232</v>
      </c>
      <c r="J122" s="176" t="n">
        <f aca="false">IF(Calculator!$E$18="YES",IF(A122&lt;Calculator!$G$18,0,MIN(MIN(MOD(A122/Calculator!$F$18,1),1-MOD(A122/Calculator!$F$18,1)),ABS(MOD(A122/Calculator!$F$18,1)-0.5))),1)</f>
        <v>0.0772070175438611</v>
      </c>
      <c r="K122" s="176" t="n">
        <f aca="false">IF(Calculator!$E$19="YES",IF(A122&lt;Calculator!$G$19,0,MIN(MIN(MOD(A122/Calculator!$F$19,1),1-MOD(A122/Calculator!$F$19,1)),ABS(MOD(A122/Calculator!$F$19,1)-0.5))),1)</f>
        <v>0.118982456140351</v>
      </c>
      <c r="L122" s="176" t="n">
        <f aca="false">IF(Calculator!$E$20="YES",IF(A122&lt;Calculator!$G$20,0,MIN(MIN(MOD(A122/Calculator!$F$20,1),1-MOD(A122/Calculator!$F$20,1)),ABS(MOD(A122/Calculator!$F$20,1)-0.5))),1)</f>
        <v>1</v>
      </c>
      <c r="M122" s="176" t="n">
        <f aca="false">MIN(B122:L122)</f>
        <v>0.0125789473684232</v>
      </c>
      <c r="N122" s="176" t="n">
        <f aca="false">SUMPRODUCT(($M$5:$M$555&gt;M122)*1)+SUMPRODUCT(($M$5:$M$555=M122)*(ROW($M$5:$M$555)&lt;ROW(M122)))+1</f>
        <v>355</v>
      </c>
      <c r="O122" s="176" t="str">
        <f aca="false">IF(M122&gt;=0.2,"★★★ EXCELLENT",IF(M122&gt;=0.12,"★★  GOOD",IF(M122&gt;=0.07,"★  FAIR",IF(M122&gt;=0.025,"⚠  MARGINAL","✗  AVOID"))))</f>
        <v>✗  AVOID</v>
      </c>
    </row>
    <row r="123" customFormat="false" ht="15" hidden="false" customHeight="true" outlineLevel="0" collapsed="false">
      <c r="A123" s="173" t="n">
        <v>16.8</v>
      </c>
      <c r="B123" s="174" t="n">
        <f aca="false">IF(Calculator!$E$10="YES",IF(A123&lt;Calculator!$G$10,0,MIN(MIN(MOD(A123/Calculator!$F$10,1),1-MOD(A123/Calculator!$F$10,1)),ABS(MOD(A123/Calculator!$F$10,1)-0.5))),1)</f>
        <v>1</v>
      </c>
      <c r="C123" s="174" t="n">
        <f aca="false">IF(Calculator!$E$11="YES",IF(A123&lt;Calculator!$G$11,0,MIN(MIN(MOD(A123/Calculator!$F$11,1),1-MOD(A123/Calculator!$F$11,1)),ABS(MOD(A123/Calculator!$F$11,1)-0.5))),1)</f>
        <v>1</v>
      </c>
      <c r="D123" s="174" t="n">
        <f aca="false">IF(Calculator!$E$12="YES",IF(A123&lt;Calculator!$G$12,0,MIN(MIN(MOD(A123/Calculator!$F$12,1),1-MOD(A123/Calculator!$F$12,1)),ABS(MOD(A123/Calculator!$F$12,1)-0.5))),1)</f>
        <v>1</v>
      </c>
      <c r="E123" s="174" t="n">
        <f aca="false">IF(Calculator!$E$13="YES",IF(A123&lt;Calculator!$G$13,0,MIN(MIN(MOD(A123/Calculator!$F$13,1),1-MOD(A123/Calculator!$F$13,1)),ABS(MOD(A123/Calculator!$F$13,1)-0.5))),1)</f>
        <v>0.157052631578946</v>
      </c>
      <c r="F123" s="174" t="n">
        <f aca="false">IF(Calculator!$E$14="YES",IF(A123&lt;Calculator!$G$14,0,MIN(MIN(MOD(A123/Calculator!$F$14,1),1-MOD(A123/Calculator!$F$14,1)),ABS(MOD(A123/Calculator!$F$14,1)-0.5))),1)</f>
        <v>0.193684210526314</v>
      </c>
      <c r="G123" s="174" t="n">
        <f aca="false">IF(Calculator!$E$15="YES",IF(A123&lt;Calculator!$G$15,0,MIN(MIN(MOD(A123/Calculator!$F$15,1),1-MOD(A123/Calculator!$F$15,1)),ABS(MOD(A123/Calculator!$F$15,1)-0.5))),1)</f>
        <v>0.171157894736842</v>
      </c>
      <c r="H123" s="174" t="n">
        <f aca="false">IF(Calculator!$E$16="YES",IF(A123&lt;Calculator!$G$16,0,MIN(MIN(MOD(A123/Calculator!$F$16,1),1-MOD(A123/Calculator!$F$16,1)),ABS(MOD(A123/Calculator!$F$16,1)-0.5))),1)</f>
        <v>0.136016842105265</v>
      </c>
      <c r="I123" s="174" t="n">
        <f aca="false">IF(Calculator!$E$17="YES",IF(A123&lt;Calculator!$G$17,0,MIN(MIN(MOD(A123/Calculator!$F$17,1),1-MOD(A123/Calculator!$F$17,1)),ABS(MOD(A123/Calculator!$F$17,1)-0.5))),1)</f>
        <v>0.00231578947368227</v>
      </c>
      <c r="J123" s="174" t="n">
        <f aca="false">IF(Calculator!$E$18="YES",IF(A123&lt;Calculator!$G$18,0,MIN(MIN(MOD(A123/Calculator!$F$18,1),1-MOD(A123/Calculator!$F$18,1)),ABS(MOD(A123/Calculator!$F$18,1)-0.5))),1)</f>
        <v>0.059705263157896</v>
      </c>
      <c r="K123" s="174" t="n">
        <f aca="false">IF(Calculator!$E$19="YES",IF(A123&lt;Calculator!$G$19,0,MIN(MIN(MOD(A123/Calculator!$F$19,1),1-MOD(A123/Calculator!$F$19,1)),ABS(MOD(A123/Calculator!$F$19,1)-0.5))),1)</f>
        <v>0.098736842105263</v>
      </c>
      <c r="L123" s="174" t="n">
        <f aca="false">IF(Calculator!$E$20="YES",IF(A123&lt;Calculator!$G$20,0,MIN(MIN(MOD(A123/Calculator!$F$20,1),1-MOD(A123/Calculator!$F$20,1)),ABS(MOD(A123/Calculator!$F$20,1)-0.5))),1)</f>
        <v>1</v>
      </c>
      <c r="M123" s="174" t="n">
        <f aca="false">MIN(B123:L123)</f>
        <v>0.00231578947368227</v>
      </c>
      <c r="N123" s="174" t="n">
        <f aca="false">SUMPRODUCT(($M$5:$M$555&gt;M123)*1)+SUMPRODUCT(($M$5:$M$555=M123)*(ROW($M$5:$M$555)&lt;ROW(M123)))+1</f>
        <v>468</v>
      </c>
      <c r="O123" s="174" t="str">
        <f aca="false">IF(M123&gt;=0.2,"★★★ EXCELLENT",IF(M123&gt;=0.12,"★★  GOOD",IF(M123&gt;=0.07,"★  FAIR",IF(M123&gt;=0.025,"⚠  MARGINAL","✗  AVOID"))))</f>
        <v>✗  AVOID</v>
      </c>
    </row>
    <row r="124" customFormat="false" ht="15" hidden="false" customHeight="true" outlineLevel="0" collapsed="false">
      <c r="A124" s="175" t="n">
        <v>16.9</v>
      </c>
      <c r="B124" s="176" t="n">
        <f aca="false">IF(Calculator!$E$10="YES",IF(A124&lt;Calculator!$G$10,0,MIN(MIN(MOD(A124/Calculator!$F$10,1),1-MOD(A124/Calculator!$F$10,1)),ABS(MOD(A124/Calculator!$F$10,1)-0.5))),1)</f>
        <v>1</v>
      </c>
      <c r="C124" s="176" t="n">
        <f aca="false">IF(Calculator!$E$11="YES",IF(A124&lt;Calculator!$G$11,0,MIN(MIN(MOD(A124/Calculator!$F$11,1),1-MOD(A124/Calculator!$F$11,1)),ABS(MOD(A124/Calculator!$F$11,1)-0.5))),1)</f>
        <v>1</v>
      </c>
      <c r="D124" s="176" t="n">
        <f aca="false">IF(Calculator!$E$12="YES",IF(A124&lt;Calculator!$G$12,0,MIN(MIN(MOD(A124/Calculator!$F$12,1),1-MOD(A124/Calculator!$F$12,1)),ABS(MOD(A124/Calculator!$F$12,1)-0.5))),1)</f>
        <v>1</v>
      </c>
      <c r="E124" s="176" t="n">
        <f aca="false">IF(Calculator!$E$13="YES",IF(A124&lt;Calculator!$G$13,0,MIN(MIN(MOD(A124/Calculator!$F$13,1),1-MOD(A124/Calculator!$F$13,1)),ABS(MOD(A124/Calculator!$F$13,1)-0.5))),1)</f>
        <v>0.152035087719297</v>
      </c>
      <c r="F124" s="176" t="n">
        <f aca="false">IF(Calculator!$E$14="YES",IF(A124&lt;Calculator!$G$14,0,MIN(MIN(MOD(A124/Calculator!$F$14,1),1-MOD(A124/Calculator!$F$14,1)),ABS(MOD(A124/Calculator!$F$14,1)-0.5))),1)</f>
        <v>0.200789473684208</v>
      </c>
      <c r="G124" s="176" t="n">
        <f aca="false">IF(Calculator!$E$15="YES",IF(A124&lt;Calculator!$G$15,0,MIN(MIN(MOD(A124/Calculator!$F$15,1),1-MOD(A124/Calculator!$F$15,1)),ABS(MOD(A124/Calculator!$F$15,1)-0.5))),1)</f>
        <v>0.181105263157895</v>
      </c>
      <c r="H124" s="176" t="n">
        <f aca="false">IF(Calculator!$E$16="YES",IF(A124&lt;Calculator!$G$16,0,MIN(MIN(MOD(A124/Calculator!$F$16,1),1-MOD(A124/Calculator!$F$16,1)),ABS(MOD(A124/Calculator!$F$16,1)-0.5))),1)</f>
        <v>0.148731228070177</v>
      </c>
      <c r="I124" s="176" t="n">
        <f aca="false">IF(Calculator!$E$17="YES",IF(A124&lt;Calculator!$G$17,0,MIN(MIN(MOD(A124/Calculator!$F$17,1),1-MOD(A124/Calculator!$F$17,1)),ABS(MOD(A124/Calculator!$F$17,1)-0.5))),1)</f>
        <v>0.0172105263157873</v>
      </c>
      <c r="J124" s="176" t="n">
        <f aca="false">IF(Calculator!$E$18="YES",IF(A124&lt;Calculator!$G$18,0,MIN(MIN(MOD(A124/Calculator!$F$18,1),1-MOD(A124/Calculator!$F$18,1)),ABS(MOD(A124/Calculator!$F$18,1)-0.5))),1)</f>
        <v>0.0422035087719315</v>
      </c>
      <c r="K124" s="176" t="n">
        <f aca="false">IF(Calculator!$E$19="YES",IF(A124&lt;Calculator!$G$19,0,MIN(MIN(MOD(A124/Calculator!$F$19,1),1-MOD(A124/Calculator!$F$19,1)),ABS(MOD(A124/Calculator!$F$19,1)-0.5))),1)</f>
        <v>0.0784912280701757</v>
      </c>
      <c r="L124" s="176" t="n">
        <f aca="false">IF(Calculator!$E$20="YES",IF(A124&lt;Calculator!$G$20,0,MIN(MIN(MOD(A124/Calculator!$F$20,1),1-MOD(A124/Calculator!$F$20,1)),ABS(MOD(A124/Calculator!$F$20,1)-0.5))),1)</f>
        <v>1</v>
      </c>
      <c r="M124" s="176" t="n">
        <f aca="false">MIN(B124:L124)</f>
        <v>0.0172105263157873</v>
      </c>
      <c r="N124" s="176" t="n">
        <f aca="false">SUMPRODUCT(($M$5:$M$555&gt;M124)*1)+SUMPRODUCT(($M$5:$M$555=M124)*(ROW($M$5:$M$555)&lt;ROW(M124)))+1</f>
        <v>312</v>
      </c>
      <c r="O124" s="176" t="str">
        <f aca="false">IF(M124&gt;=0.2,"★★★ EXCELLENT",IF(M124&gt;=0.12,"★★  GOOD",IF(M124&gt;=0.07,"★  FAIR",IF(M124&gt;=0.025,"⚠  MARGINAL","✗  AVOID"))))</f>
        <v>✗  AVOID</v>
      </c>
    </row>
    <row r="125" customFormat="false" ht="15" hidden="false" customHeight="true" outlineLevel="0" collapsed="false">
      <c r="A125" s="173" t="n">
        <v>17</v>
      </c>
      <c r="B125" s="174" t="n">
        <f aca="false">IF(Calculator!$E$10="YES",IF(A125&lt;Calculator!$G$10,0,MIN(MIN(MOD(A125/Calculator!$F$10,1),1-MOD(A125/Calculator!$F$10,1)),ABS(MOD(A125/Calculator!$F$10,1)-0.5))),1)</f>
        <v>1</v>
      </c>
      <c r="C125" s="174" t="n">
        <f aca="false">IF(Calculator!$E$11="YES",IF(A125&lt;Calculator!$G$11,0,MIN(MIN(MOD(A125/Calculator!$F$11,1),1-MOD(A125/Calculator!$F$11,1)),ABS(MOD(A125/Calculator!$F$11,1)-0.5))),1)</f>
        <v>1</v>
      </c>
      <c r="D125" s="174" t="n">
        <f aca="false">IF(Calculator!$E$12="YES",IF(A125&lt;Calculator!$G$12,0,MIN(MIN(MOD(A125/Calculator!$F$12,1),1-MOD(A125/Calculator!$F$12,1)),ABS(MOD(A125/Calculator!$F$12,1)-0.5))),1)</f>
        <v>1</v>
      </c>
      <c r="E125" s="174" t="n">
        <f aca="false">IF(Calculator!$E$13="YES",IF(A125&lt;Calculator!$G$13,0,MIN(MIN(MOD(A125/Calculator!$F$13,1),1-MOD(A125/Calculator!$F$13,1)),ABS(MOD(A125/Calculator!$F$13,1)-0.5))),1)</f>
        <v>0.147017543859648</v>
      </c>
      <c r="F125" s="174" t="n">
        <f aca="false">IF(Calculator!$E$14="YES",IF(A125&lt;Calculator!$G$14,0,MIN(MIN(MOD(A125/Calculator!$F$14,1),1-MOD(A125/Calculator!$F$14,1)),ABS(MOD(A125/Calculator!$F$14,1)-0.5))),1)</f>
        <v>0.207894736842103</v>
      </c>
      <c r="G125" s="174" t="n">
        <f aca="false">IF(Calculator!$E$15="YES",IF(A125&lt;Calculator!$G$15,0,MIN(MIN(MOD(A125/Calculator!$F$15,1),1-MOD(A125/Calculator!$F$15,1)),ABS(MOD(A125/Calculator!$F$15,1)-0.5))),1)</f>
        <v>0.191052631578948</v>
      </c>
      <c r="H125" s="174" t="n">
        <f aca="false">IF(Calculator!$E$16="YES",IF(A125&lt;Calculator!$G$16,0,MIN(MIN(MOD(A125/Calculator!$F$16,1),1-MOD(A125/Calculator!$F$16,1)),ABS(MOD(A125/Calculator!$F$16,1)-0.5))),1)</f>
        <v>0.161445614035089</v>
      </c>
      <c r="I125" s="174" t="n">
        <f aca="false">IF(Calculator!$E$17="YES",IF(A125&lt;Calculator!$G$17,0,MIN(MIN(MOD(A125/Calculator!$F$17,1),1-MOD(A125/Calculator!$F$17,1)),ABS(MOD(A125/Calculator!$F$17,1)-0.5))),1)</f>
        <v>0.0321052631578929</v>
      </c>
      <c r="J125" s="174" t="n">
        <f aca="false">IF(Calculator!$E$18="YES",IF(A125&lt;Calculator!$G$18,0,MIN(MIN(MOD(A125/Calculator!$F$18,1),1-MOD(A125/Calculator!$F$18,1)),ABS(MOD(A125/Calculator!$F$18,1)-0.5))),1)</f>
        <v>0.0247017543859664</v>
      </c>
      <c r="K125" s="174" t="n">
        <f aca="false">IF(Calculator!$E$19="YES",IF(A125&lt;Calculator!$G$19,0,MIN(MIN(MOD(A125/Calculator!$F$19,1),1-MOD(A125/Calculator!$F$19,1)),ABS(MOD(A125/Calculator!$F$19,1)-0.5))),1)</f>
        <v>0.0582456140350875</v>
      </c>
      <c r="L125" s="174" t="n">
        <f aca="false">IF(Calculator!$E$20="YES",IF(A125&lt;Calculator!$G$20,0,MIN(MIN(MOD(A125/Calculator!$F$20,1),1-MOD(A125/Calculator!$F$20,1)),ABS(MOD(A125/Calculator!$F$20,1)-0.5))),1)</f>
        <v>1</v>
      </c>
      <c r="M125" s="174" t="n">
        <f aca="false">MIN(B125:L125)</f>
        <v>0.0247017543859664</v>
      </c>
      <c r="N125" s="174" t="n">
        <f aca="false">SUMPRODUCT(($M$5:$M$555&gt;M125)*1)+SUMPRODUCT(($M$5:$M$555=M125)*(ROW($M$5:$M$555)&lt;ROW(M125)))+1</f>
        <v>257</v>
      </c>
      <c r="O125" s="174" t="str">
        <f aca="false">IF(M125&gt;=0.2,"★★★ EXCELLENT",IF(M125&gt;=0.12,"★★  GOOD",IF(M125&gt;=0.07,"★  FAIR",IF(M125&gt;=0.025,"⚠  MARGINAL","✗  AVOID"))))</f>
        <v>✗  AVOID</v>
      </c>
    </row>
    <row r="126" customFormat="false" ht="15" hidden="false" customHeight="true" outlineLevel="0" collapsed="false">
      <c r="A126" s="175" t="n">
        <v>17.1</v>
      </c>
      <c r="B126" s="176" t="n">
        <f aca="false">IF(Calculator!$E$10="YES",IF(A126&lt;Calculator!$G$10,0,MIN(MIN(MOD(A126/Calculator!$F$10,1),1-MOD(A126/Calculator!$F$10,1)),ABS(MOD(A126/Calculator!$F$10,1)-0.5))),1)</f>
        <v>1</v>
      </c>
      <c r="C126" s="176" t="n">
        <f aca="false">IF(Calculator!$E$11="YES",IF(A126&lt;Calculator!$G$11,0,MIN(MIN(MOD(A126/Calculator!$F$11,1),1-MOD(A126/Calculator!$F$11,1)),ABS(MOD(A126/Calculator!$F$11,1)-0.5))),1)</f>
        <v>1</v>
      </c>
      <c r="D126" s="176" t="n">
        <f aca="false">IF(Calculator!$E$12="YES",IF(A126&lt;Calculator!$G$12,0,MIN(MIN(MOD(A126/Calculator!$F$12,1),1-MOD(A126/Calculator!$F$12,1)),ABS(MOD(A126/Calculator!$F$12,1)-0.5))),1)</f>
        <v>1</v>
      </c>
      <c r="E126" s="176" t="n">
        <f aca="false">IF(Calculator!$E$13="YES",IF(A126&lt;Calculator!$G$13,0,MIN(MIN(MOD(A126/Calculator!$F$13,1),1-MOD(A126/Calculator!$F$13,1)),ABS(MOD(A126/Calculator!$F$13,1)-0.5))),1)</f>
        <v>0.141999999999999</v>
      </c>
      <c r="F126" s="176" t="n">
        <f aca="false">IF(Calculator!$E$14="YES",IF(A126&lt;Calculator!$G$14,0,MIN(MIN(MOD(A126/Calculator!$F$14,1),1-MOD(A126/Calculator!$F$14,1)),ABS(MOD(A126/Calculator!$F$14,1)-0.5))),1)</f>
        <v>0.214999999999998</v>
      </c>
      <c r="G126" s="176" t="n">
        <f aca="false">IF(Calculator!$E$15="YES",IF(A126&lt;Calculator!$G$15,0,MIN(MIN(MOD(A126/Calculator!$F$15,1),1-MOD(A126/Calculator!$F$15,1)),ABS(MOD(A126/Calculator!$F$15,1)-0.5))),1)</f>
        <v>0.201</v>
      </c>
      <c r="H126" s="176" t="n">
        <f aca="false">IF(Calculator!$E$16="YES",IF(A126&lt;Calculator!$G$16,0,MIN(MIN(MOD(A126/Calculator!$F$16,1),1-MOD(A126/Calculator!$F$16,1)),ABS(MOD(A126/Calculator!$F$16,1)-0.5))),1)</f>
        <v>0.174160000000002</v>
      </c>
      <c r="I126" s="176" t="n">
        <f aca="false">IF(Calculator!$E$17="YES",IF(A126&lt;Calculator!$G$17,0,MIN(MIN(MOD(A126/Calculator!$F$17,1),1-MOD(A126/Calculator!$F$17,1)),ABS(MOD(A126/Calculator!$F$17,1)-0.5))),1)</f>
        <v>0.0469999999999984</v>
      </c>
      <c r="J126" s="176" t="n">
        <f aca="false">IF(Calculator!$E$18="YES",IF(A126&lt;Calculator!$G$18,0,MIN(MIN(MOD(A126/Calculator!$F$18,1),1-MOD(A126/Calculator!$F$18,1)),ABS(MOD(A126/Calculator!$F$18,1)-0.5))),1)</f>
        <v>0.00720000000000098</v>
      </c>
      <c r="K126" s="176" t="n">
        <f aca="false">IF(Calculator!$E$19="YES",IF(A126&lt;Calculator!$G$19,0,MIN(MIN(MOD(A126/Calculator!$F$19,1),1-MOD(A126/Calculator!$F$19,1)),ABS(MOD(A126/Calculator!$F$19,1)-0.5))),1)</f>
        <v>0.0379999999999998</v>
      </c>
      <c r="L126" s="176" t="n">
        <f aca="false">IF(Calculator!$E$20="YES",IF(A126&lt;Calculator!$G$20,0,MIN(MIN(MOD(A126/Calculator!$F$20,1),1-MOD(A126/Calculator!$F$20,1)),ABS(MOD(A126/Calculator!$F$20,1)-0.5))),1)</f>
        <v>1</v>
      </c>
      <c r="M126" s="176" t="n">
        <f aca="false">MIN(B126:L126)</f>
        <v>0.00720000000000098</v>
      </c>
      <c r="N126" s="176" t="n">
        <f aca="false">SUMPRODUCT(($M$5:$M$555&gt;M126)*1)+SUMPRODUCT(($M$5:$M$555=M126)*(ROW($M$5:$M$555)&lt;ROW(M126)))+1</f>
        <v>407</v>
      </c>
      <c r="O126" s="176" t="str">
        <f aca="false">IF(M126&gt;=0.2,"★★★ EXCELLENT",IF(M126&gt;=0.12,"★★  GOOD",IF(M126&gt;=0.07,"★  FAIR",IF(M126&gt;=0.025,"⚠  MARGINAL","✗  AVOID"))))</f>
        <v>✗  AVOID</v>
      </c>
    </row>
    <row r="127" customFormat="false" ht="15" hidden="false" customHeight="true" outlineLevel="0" collapsed="false">
      <c r="A127" s="173" t="n">
        <v>17.2</v>
      </c>
      <c r="B127" s="174" t="n">
        <f aca="false">IF(Calculator!$E$10="YES",IF(A127&lt;Calculator!$G$10,0,MIN(MIN(MOD(A127/Calculator!$F$10,1),1-MOD(A127/Calculator!$F$10,1)),ABS(MOD(A127/Calculator!$F$10,1)-0.5))),1)</f>
        <v>1</v>
      </c>
      <c r="C127" s="174" t="n">
        <f aca="false">IF(Calculator!$E$11="YES",IF(A127&lt;Calculator!$G$11,0,MIN(MIN(MOD(A127/Calculator!$F$11,1),1-MOD(A127/Calculator!$F$11,1)),ABS(MOD(A127/Calculator!$F$11,1)-0.5))),1)</f>
        <v>1</v>
      </c>
      <c r="D127" s="174" t="n">
        <f aca="false">IF(Calculator!$E$12="YES",IF(A127&lt;Calculator!$G$12,0,MIN(MIN(MOD(A127/Calculator!$F$12,1),1-MOD(A127/Calculator!$F$12,1)),ABS(MOD(A127/Calculator!$F$12,1)-0.5))),1)</f>
        <v>1</v>
      </c>
      <c r="E127" s="174" t="n">
        <f aca="false">IF(Calculator!$E$13="YES",IF(A127&lt;Calculator!$G$13,0,MIN(MIN(MOD(A127/Calculator!$F$13,1),1-MOD(A127/Calculator!$F$13,1)),ABS(MOD(A127/Calculator!$F$13,1)-0.5))),1)</f>
        <v>0.13698245614035</v>
      </c>
      <c r="F127" s="174" t="n">
        <f aca="false">IF(Calculator!$E$14="YES",IF(A127&lt;Calculator!$G$14,0,MIN(MIN(MOD(A127/Calculator!$F$14,1),1-MOD(A127/Calculator!$F$14,1)),ABS(MOD(A127/Calculator!$F$14,1)-0.5))),1)</f>
        <v>0.222105263157893</v>
      </c>
      <c r="G127" s="174" t="n">
        <f aca="false">IF(Calculator!$E$15="YES",IF(A127&lt;Calculator!$G$15,0,MIN(MIN(MOD(A127/Calculator!$F$15,1),1-MOD(A127/Calculator!$F$15,1)),ABS(MOD(A127/Calculator!$F$15,1)-0.5))),1)</f>
        <v>0.210947368421053</v>
      </c>
      <c r="H127" s="174" t="n">
        <f aca="false">IF(Calculator!$E$16="YES",IF(A127&lt;Calculator!$G$16,0,MIN(MIN(MOD(A127/Calculator!$F$16,1),1-MOD(A127/Calculator!$F$16,1)),ABS(MOD(A127/Calculator!$F$16,1)-0.5))),1)</f>
        <v>0.186874385964914</v>
      </c>
      <c r="I127" s="174" t="n">
        <f aca="false">IF(Calculator!$E$17="YES",IF(A127&lt;Calculator!$G$17,0,MIN(MIN(MOD(A127/Calculator!$F$17,1),1-MOD(A127/Calculator!$F$17,1)),ABS(MOD(A127/Calculator!$F$17,1)-0.5))),1)</f>
        <v>0.061894736842103</v>
      </c>
      <c r="J127" s="174" t="n">
        <f aca="false">IF(Calculator!$E$18="YES",IF(A127&lt;Calculator!$G$18,0,MIN(MIN(MOD(A127/Calculator!$F$18,1),1-MOD(A127/Calculator!$F$18,1)),ABS(MOD(A127/Calculator!$F$18,1)-0.5))),1)</f>
        <v>0.0103017543859631</v>
      </c>
      <c r="K127" s="174" t="n">
        <f aca="false">IF(Calculator!$E$19="YES",IF(A127&lt;Calculator!$G$19,0,MIN(MIN(MOD(A127/Calculator!$F$19,1),1-MOD(A127/Calculator!$F$19,1)),ABS(MOD(A127/Calculator!$F$19,1)-0.5))),1)</f>
        <v>0.0177543859649125</v>
      </c>
      <c r="L127" s="174" t="n">
        <f aca="false">IF(Calculator!$E$20="YES",IF(A127&lt;Calculator!$G$20,0,MIN(MIN(MOD(A127/Calculator!$F$20,1),1-MOD(A127/Calculator!$F$20,1)),ABS(MOD(A127/Calculator!$F$20,1)-0.5))),1)</f>
        <v>1</v>
      </c>
      <c r="M127" s="174" t="n">
        <f aca="false">MIN(B127:L127)</f>
        <v>0.0103017543859631</v>
      </c>
      <c r="N127" s="174" t="n">
        <f aca="false">SUMPRODUCT(($M$5:$M$555&gt;M127)*1)+SUMPRODUCT(($M$5:$M$555=M127)*(ROW($M$5:$M$555)&lt;ROW(M127)))+1</f>
        <v>375</v>
      </c>
      <c r="O127" s="174" t="str">
        <f aca="false">IF(M127&gt;=0.2,"★★★ EXCELLENT",IF(M127&gt;=0.12,"★★  GOOD",IF(M127&gt;=0.07,"★  FAIR",IF(M127&gt;=0.025,"⚠  MARGINAL","✗  AVOID"))))</f>
        <v>✗  AVOID</v>
      </c>
    </row>
    <row r="128" customFormat="false" ht="15" hidden="false" customHeight="true" outlineLevel="0" collapsed="false">
      <c r="A128" s="175" t="n">
        <v>17.3</v>
      </c>
      <c r="B128" s="176" t="n">
        <f aca="false">IF(Calculator!$E$10="YES",IF(A128&lt;Calculator!$G$10,0,MIN(MIN(MOD(A128/Calculator!$F$10,1),1-MOD(A128/Calculator!$F$10,1)),ABS(MOD(A128/Calculator!$F$10,1)-0.5))),1)</f>
        <v>1</v>
      </c>
      <c r="C128" s="176" t="n">
        <f aca="false">IF(Calculator!$E$11="YES",IF(A128&lt;Calculator!$G$11,0,MIN(MIN(MOD(A128/Calculator!$F$11,1),1-MOD(A128/Calculator!$F$11,1)),ABS(MOD(A128/Calculator!$F$11,1)-0.5))),1)</f>
        <v>1</v>
      </c>
      <c r="D128" s="176" t="n">
        <f aca="false">IF(Calculator!$E$12="YES",IF(A128&lt;Calculator!$G$12,0,MIN(MIN(MOD(A128/Calculator!$F$12,1),1-MOD(A128/Calculator!$F$12,1)),ABS(MOD(A128/Calculator!$F$12,1)-0.5))),1)</f>
        <v>1</v>
      </c>
      <c r="E128" s="176" t="n">
        <f aca="false">IF(Calculator!$E$13="YES",IF(A128&lt;Calculator!$G$13,0,MIN(MIN(MOD(A128/Calculator!$F$13,1),1-MOD(A128/Calculator!$F$13,1)),ABS(MOD(A128/Calculator!$F$13,1)-0.5))),1)</f>
        <v>0.131964912280701</v>
      </c>
      <c r="F128" s="176" t="n">
        <f aca="false">IF(Calculator!$E$14="YES",IF(A128&lt;Calculator!$G$14,0,MIN(MIN(MOD(A128/Calculator!$F$14,1),1-MOD(A128/Calculator!$F$14,1)),ABS(MOD(A128/Calculator!$F$14,1)-0.5))),1)</f>
        <v>0.229210526315787</v>
      </c>
      <c r="G128" s="176" t="n">
        <f aca="false">IF(Calculator!$E$15="YES",IF(A128&lt;Calculator!$G$15,0,MIN(MIN(MOD(A128/Calculator!$F$15,1),1-MOD(A128/Calculator!$F$15,1)),ABS(MOD(A128/Calculator!$F$15,1)-0.5))),1)</f>
        <v>0.220894736842105</v>
      </c>
      <c r="H128" s="176" t="n">
        <f aca="false">IF(Calculator!$E$16="YES",IF(A128&lt;Calculator!$G$16,0,MIN(MIN(MOD(A128/Calculator!$F$16,1),1-MOD(A128/Calculator!$F$16,1)),ABS(MOD(A128/Calculator!$F$16,1)-0.5))),1)</f>
        <v>0.199588771929826</v>
      </c>
      <c r="I128" s="176" t="n">
        <f aca="false">IF(Calculator!$E$17="YES",IF(A128&lt;Calculator!$G$17,0,MIN(MIN(MOD(A128/Calculator!$F$17,1),1-MOD(A128/Calculator!$F$17,1)),ABS(MOD(A128/Calculator!$F$17,1)-0.5))),1)</f>
        <v>0.0767894736842085</v>
      </c>
      <c r="J128" s="176" t="n">
        <f aca="false">IF(Calculator!$E$18="YES",IF(A128&lt;Calculator!$G$18,0,MIN(MIN(MOD(A128/Calculator!$F$18,1),1-MOD(A128/Calculator!$F$18,1)),ABS(MOD(A128/Calculator!$F$18,1)-0.5))),1)</f>
        <v>0.0278035087719286</v>
      </c>
      <c r="K128" s="176" t="n">
        <f aca="false">IF(Calculator!$E$19="YES",IF(A128&lt;Calculator!$G$19,0,MIN(MIN(MOD(A128/Calculator!$F$19,1),1-MOD(A128/Calculator!$F$19,1)),ABS(MOD(A128/Calculator!$F$19,1)-0.5))),1)</f>
        <v>0.00249122807017566</v>
      </c>
      <c r="L128" s="176" t="n">
        <f aca="false">IF(Calculator!$E$20="YES",IF(A128&lt;Calculator!$G$20,0,MIN(MIN(MOD(A128/Calculator!$F$20,1),1-MOD(A128/Calculator!$F$20,1)),ABS(MOD(A128/Calculator!$F$20,1)-0.5))),1)</f>
        <v>1</v>
      </c>
      <c r="M128" s="176" t="n">
        <f aca="false">MIN(B128:L128)</f>
        <v>0.00249122807017566</v>
      </c>
      <c r="N128" s="176" t="n">
        <f aca="false">SUMPRODUCT(($M$5:$M$555&gt;M128)*1)+SUMPRODUCT(($M$5:$M$555=M128)*(ROW($M$5:$M$555)&lt;ROW(M128)))+1</f>
        <v>467</v>
      </c>
      <c r="O128" s="176" t="str">
        <f aca="false">IF(M128&gt;=0.2,"★★★ EXCELLENT",IF(M128&gt;=0.12,"★★  GOOD",IF(M128&gt;=0.07,"★  FAIR",IF(M128&gt;=0.025,"⚠  MARGINAL","✗  AVOID"))))</f>
        <v>✗  AVOID</v>
      </c>
    </row>
    <row r="129" customFormat="false" ht="15" hidden="false" customHeight="true" outlineLevel="0" collapsed="false">
      <c r="A129" s="173" t="n">
        <v>17.4</v>
      </c>
      <c r="B129" s="174" t="n">
        <f aca="false">IF(Calculator!$E$10="YES",IF(A129&lt;Calculator!$G$10,0,MIN(MIN(MOD(A129/Calculator!$F$10,1),1-MOD(A129/Calculator!$F$10,1)),ABS(MOD(A129/Calculator!$F$10,1)-0.5))),1)</f>
        <v>1</v>
      </c>
      <c r="C129" s="174" t="n">
        <f aca="false">IF(Calculator!$E$11="YES",IF(A129&lt;Calculator!$G$11,0,MIN(MIN(MOD(A129/Calculator!$F$11,1),1-MOD(A129/Calculator!$F$11,1)),ABS(MOD(A129/Calculator!$F$11,1)-0.5))),1)</f>
        <v>1</v>
      </c>
      <c r="D129" s="174" t="n">
        <f aca="false">IF(Calculator!$E$12="YES",IF(A129&lt;Calculator!$G$12,0,MIN(MIN(MOD(A129/Calculator!$F$12,1),1-MOD(A129/Calculator!$F$12,1)),ABS(MOD(A129/Calculator!$F$12,1)-0.5))),1)</f>
        <v>1</v>
      </c>
      <c r="E129" s="174" t="n">
        <f aca="false">IF(Calculator!$E$13="YES",IF(A129&lt;Calculator!$G$13,0,MIN(MIN(MOD(A129/Calculator!$F$13,1),1-MOD(A129/Calculator!$F$13,1)),ABS(MOD(A129/Calculator!$F$13,1)-0.5))),1)</f>
        <v>0.126947368421051</v>
      </c>
      <c r="F129" s="174" t="n">
        <f aca="false">IF(Calculator!$E$14="YES",IF(A129&lt;Calculator!$G$14,0,MIN(MIN(MOD(A129/Calculator!$F$14,1),1-MOD(A129/Calculator!$F$14,1)),ABS(MOD(A129/Calculator!$F$14,1)-0.5))),1)</f>
        <v>0.236315789473682</v>
      </c>
      <c r="G129" s="174" t="n">
        <f aca="false">IF(Calculator!$E$15="YES",IF(A129&lt;Calculator!$G$15,0,MIN(MIN(MOD(A129/Calculator!$F$15,1),1-MOD(A129/Calculator!$F$15,1)),ABS(MOD(A129/Calculator!$F$15,1)-0.5))),1)</f>
        <v>0.230842105263158</v>
      </c>
      <c r="H129" s="174" t="n">
        <f aca="false">IF(Calculator!$E$16="YES",IF(A129&lt;Calculator!$G$16,0,MIN(MIN(MOD(A129/Calculator!$F$16,1),1-MOD(A129/Calculator!$F$16,1)),ABS(MOD(A129/Calculator!$F$16,1)-0.5))),1)</f>
        <v>0.212303157894738</v>
      </c>
      <c r="I129" s="174" t="n">
        <f aca="false">IF(Calculator!$E$17="YES",IF(A129&lt;Calculator!$G$17,0,MIN(MIN(MOD(A129/Calculator!$F$17,1),1-MOD(A129/Calculator!$F$17,1)),ABS(MOD(A129/Calculator!$F$17,1)-0.5))),1)</f>
        <v>0.0916842105263136</v>
      </c>
      <c r="J129" s="174" t="n">
        <f aca="false">IF(Calculator!$E$18="YES",IF(A129&lt;Calculator!$G$18,0,MIN(MIN(MOD(A129/Calculator!$F$18,1),1-MOD(A129/Calculator!$F$18,1)),ABS(MOD(A129/Calculator!$F$18,1)-0.5))),1)</f>
        <v>0.0453052631578932</v>
      </c>
      <c r="K129" s="174" t="n">
        <f aca="false">IF(Calculator!$E$19="YES",IF(A129&lt;Calculator!$G$19,0,MIN(MIN(MOD(A129/Calculator!$F$19,1),1-MOD(A129/Calculator!$F$19,1)),ABS(MOD(A129/Calculator!$F$19,1)-0.5))),1)</f>
        <v>0.0227368421052629</v>
      </c>
      <c r="L129" s="174" t="n">
        <f aca="false">IF(Calculator!$E$20="YES",IF(A129&lt;Calculator!$G$20,0,MIN(MIN(MOD(A129/Calculator!$F$20,1),1-MOD(A129/Calculator!$F$20,1)),ABS(MOD(A129/Calculator!$F$20,1)-0.5))),1)</f>
        <v>1</v>
      </c>
      <c r="M129" s="174" t="n">
        <f aca="false">MIN(B129:L129)</f>
        <v>0.0227368421052629</v>
      </c>
      <c r="N129" s="174" t="n">
        <f aca="false">SUMPRODUCT(($M$5:$M$555&gt;M129)*1)+SUMPRODUCT(($M$5:$M$555=M129)*(ROW($M$5:$M$555)&lt;ROW(M129)))+1</f>
        <v>268</v>
      </c>
      <c r="O129" s="174" t="str">
        <f aca="false">IF(M129&gt;=0.2,"★★★ EXCELLENT",IF(M129&gt;=0.12,"★★  GOOD",IF(M129&gt;=0.07,"★  FAIR",IF(M129&gt;=0.025,"⚠  MARGINAL","✗  AVOID"))))</f>
        <v>✗  AVOID</v>
      </c>
    </row>
    <row r="130" customFormat="false" ht="15" hidden="false" customHeight="true" outlineLevel="0" collapsed="false">
      <c r="A130" s="175" t="n">
        <v>17.5</v>
      </c>
      <c r="B130" s="176" t="n">
        <f aca="false">IF(Calculator!$E$10="YES",IF(A130&lt;Calculator!$G$10,0,MIN(MIN(MOD(A130/Calculator!$F$10,1),1-MOD(A130/Calculator!$F$10,1)),ABS(MOD(A130/Calculator!$F$10,1)-0.5))),1)</f>
        <v>1</v>
      </c>
      <c r="C130" s="176" t="n">
        <f aca="false">IF(Calculator!$E$11="YES",IF(A130&lt;Calculator!$G$11,0,MIN(MIN(MOD(A130/Calculator!$F$11,1),1-MOD(A130/Calculator!$F$11,1)),ABS(MOD(A130/Calculator!$F$11,1)-0.5))),1)</f>
        <v>1</v>
      </c>
      <c r="D130" s="176" t="n">
        <f aca="false">IF(Calculator!$E$12="YES",IF(A130&lt;Calculator!$G$12,0,MIN(MIN(MOD(A130/Calculator!$F$12,1),1-MOD(A130/Calculator!$F$12,1)),ABS(MOD(A130/Calculator!$F$12,1)-0.5))),1)</f>
        <v>1</v>
      </c>
      <c r="E130" s="176" t="n">
        <f aca="false">IF(Calculator!$E$13="YES",IF(A130&lt;Calculator!$G$13,0,MIN(MIN(MOD(A130/Calculator!$F$13,1),1-MOD(A130/Calculator!$F$13,1)),ABS(MOD(A130/Calculator!$F$13,1)-0.5))),1)</f>
        <v>0.121929824561402</v>
      </c>
      <c r="F130" s="176" t="n">
        <f aca="false">IF(Calculator!$E$14="YES",IF(A130&lt;Calculator!$G$14,0,MIN(MIN(MOD(A130/Calculator!$F$14,1),1-MOD(A130/Calculator!$F$14,1)),ABS(MOD(A130/Calculator!$F$14,1)-0.5))),1)</f>
        <v>0.243421052631577</v>
      </c>
      <c r="G130" s="176" t="n">
        <f aca="false">IF(Calculator!$E$15="YES",IF(A130&lt;Calculator!$G$15,0,MIN(MIN(MOD(A130/Calculator!$F$15,1),1-MOD(A130/Calculator!$F$15,1)),ABS(MOD(A130/Calculator!$F$15,1)-0.5))),1)</f>
        <v>0.240789473684211</v>
      </c>
      <c r="H130" s="176" t="n">
        <f aca="false">IF(Calculator!$E$16="YES",IF(A130&lt;Calculator!$G$16,0,MIN(MIN(MOD(A130/Calculator!$F$16,1),1-MOD(A130/Calculator!$F$16,1)),ABS(MOD(A130/Calculator!$F$16,1)-0.5))),1)</f>
        <v>0.22501754385965</v>
      </c>
      <c r="I130" s="176" t="n">
        <f aca="false">IF(Calculator!$E$17="YES",IF(A130&lt;Calculator!$G$17,0,MIN(MIN(MOD(A130/Calculator!$F$17,1),1-MOD(A130/Calculator!$F$17,1)),ABS(MOD(A130/Calculator!$F$17,1)-0.5))),1)</f>
        <v>0.106578947368419</v>
      </c>
      <c r="J130" s="176" t="n">
        <f aca="false">IF(Calculator!$E$18="YES",IF(A130&lt;Calculator!$G$18,0,MIN(MIN(MOD(A130/Calculator!$F$18,1),1-MOD(A130/Calculator!$F$18,1)),ABS(MOD(A130/Calculator!$F$18,1)-0.5))),1)</f>
        <v>0.0628070175438582</v>
      </c>
      <c r="K130" s="176" t="n">
        <f aca="false">IF(Calculator!$E$19="YES",IF(A130&lt;Calculator!$G$19,0,MIN(MIN(MOD(A130/Calculator!$F$19,1),1-MOD(A130/Calculator!$F$19,1)),ABS(MOD(A130/Calculator!$F$19,1)-0.5))),1)</f>
        <v>0.0429824561403507</v>
      </c>
      <c r="L130" s="176" t="n">
        <f aca="false">IF(Calculator!$E$20="YES",IF(A130&lt;Calculator!$G$20,0,MIN(MIN(MOD(A130/Calculator!$F$20,1),1-MOD(A130/Calculator!$F$20,1)),ABS(MOD(A130/Calculator!$F$20,1)-0.5))),1)</f>
        <v>1</v>
      </c>
      <c r="M130" s="176" t="n">
        <f aca="false">MIN(B130:L130)</f>
        <v>0.0429824561403507</v>
      </c>
      <c r="N130" s="176" t="n">
        <f aca="false">SUMPRODUCT(($M$5:$M$555&gt;M130)*1)+SUMPRODUCT(($M$5:$M$555=M130)*(ROW($M$5:$M$555)&lt;ROW(M130)))+1</f>
        <v>150</v>
      </c>
      <c r="O130" s="176" t="str">
        <f aca="false">IF(M130&gt;=0.2,"★★★ EXCELLENT",IF(M130&gt;=0.12,"★★  GOOD",IF(M130&gt;=0.07,"★  FAIR",IF(M130&gt;=0.025,"⚠  MARGINAL","✗  AVOID"))))</f>
        <v>⚠  MARGINAL</v>
      </c>
    </row>
    <row r="131" customFormat="false" ht="15" hidden="false" customHeight="true" outlineLevel="0" collapsed="false">
      <c r="A131" s="173" t="n">
        <v>17.6</v>
      </c>
      <c r="B131" s="174" t="n">
        <f aca="false">IF(Calculator!$E$10="YES",IF(A131&lt;Calculator!$G$10,0,MIN(MIN(MOD(A131/Calculator!$F$10,1),1-MOD(A131/Calculator!$F$10,1)),ABS(MOD(A131/Calculator!$F$10,1)-0.5))),1)</f>
        <v>1</v>
      </c>
      <c r="C131" s="174" t="n">
        <f aca="false">IF(Calculator!$E$11="YES",IF(A131&lt;Calculator!$G$11,0,MIN(MIN(MOD(A131/Calculator!$F$11,1),1-MOD(A131/Calculator!$F$11,1)),ABS(MOD(A131/Calculator!$F$11,1)-0.5))),1)</f>
        <v>1</v>
      </c>
      <c r="D131" s="174" t="n">
        <f aca="false">IF(Calculator!$E$12="YES",IF(A131&lt;Calculator!$G$12,0,MIN(MIN(MOD(A131/Calculator!$F$12,1),1-MOD(A131/Calculator!$F$12,1)),ABS(MOD(A131/Calculator!$F$12,1)-0.5))),1)</f>
        <v>1</v>
      </c>
      <c r="E131" s="174" t="n">
        <f aca="false">IF(Calculator!$E$13="YES",IF(A131&lt;Calculator!$G$13,0,MIN(MIN(MOD(A131/Calculator!$F$13,1),1-MOD(A131/Calculator!$F$13,1)),ABS(MOD(A131/Calculator!$F$13,1)-0.5))),1)</f>
        <v>0.116912280701753</v>
      </c>
      <c r="F131" s="174" t="n">
        <f aca="false">IF(Calculator!$E$14="YES",IF(A131&lt;Calculator!$G$14,0,MIN(MIN(MOD(A131/Calculator!$F$14,1),1-MOD(A131/Calculator!$F$14,1)),ABS(MOD(A131/Calculator!$F$14,1)-0.5))),1)</f>
        <v>0.249473684210529</v>
      </c>
      <c r="G131" s="174" t="n">
        <f aca="false">IF(Calculator!$E$15="YES",IF(A131&lt;Calculator!$G$15,0,MIN(MIN(MOD(A131/Calculator!$F$15,1),1-MOD(A131/Calculator!$F$15,1)),ABS(MOD(A131/Calculator!$F$15,1)-0.5))),1)</f>
        <v>0.249263157894737</v>
      </c>
      <c r="H131" s="174" t="n">
        <f aca="false">IF(Calculator!$E$16="YES",IF(A131&lt;Calculator!$G$16,0,MIN(MIN(MOD(A131/Calculator!$F$16,1),1-MOD(A131/Calculator!$F$16,1)),ABS(MOD(A131/Calculator!$F$16,1)-0.5))),1)</f>
        <v>0.237731929824563</v>
      </c>
      <c r="I131" s="174" t="n">
        <f aca="false">IF(Calculator!$E$17="YES",IF(A131&lt;Calculator!$G$17,0,MIN(MIN(MOD(A131/Calculator!$F$17,1),1-MOD(A131/Calculator!$F$17,1)),ABS(MOD(A131/Calculator!$F$17,1)-0.5))),1)</f>
        <v>0.121473684210525</v>
      </c>
      <c r="J131" s="174" t="n">
        <f aca="false">IF(Calculator!$E$18="YES",IF(A131&lt;Calculator!$G$18,0,MIN(MIN(MOD(A131/Calculator!$F$18,1),1-MOD(A131/Calculator!$F$18,1)),ABS(MOD(A131/Calculator!$F$18,1)-0.5))),1)</f>
        <v>0.0803087719298232</v>
      </c>
      <c r="K131" s="174" t="n">
        <f aca="false">IF(Calculator!$E$19="YES",IF(A131&lt;Calculator!$G$19,0,MIN(MIN(MOD(A131/Calculator!$F$19,1),1-MOD(A131/Calculator!$F$19,1)),ABS(MOD(A131/Calculator!$F$19,1)-0.5))),1)</f>
        <v>0.0632280701754389</v>
      </c>
      <c r="L131" s="174" t="n">
        <f aca="false">IF(Calculator!$E$20="YES",IF(A131&lt;Calculator!$G$20,0,MIN(MIN(MOD(A131/Calculator!$F$20,1),1-MOD(A131/Calculator!$F$20,1)),ABS(MOD(A131/Calculator!$F$20,1)-0.5))),1)</f>
        <v>1</v>
      </c>
      <c r="M131" s="174" t="n">
        <f aca="false">MIN(B131:L131)</f>
        <v>0.0632280701754389</v>
      </c>
      <c r="N131" s="174" t="n">
        <f aca="false">SUMPRODUCT(($M$5:$M$555&gt;M131)*1)+SUMPRODUCT(($M$5:$M$555=M131)*(ROW($M$5:$M$555)&lt;ROW(M131)))+1</f>
        <v>80</v>
      </c>
      <c r="O131" s="174" t="str">
        <f aca="false">IF(M131&gt;=0.2,"★★★ EXCELLENT",IF(M131&gt;=0.12,"★★  GOOD",IF(M131&gt;=0.07,"★  FAIR",IF(M131&gt;=0.025,"⚠  MARGINAL","✗  AVOID"))))</f>
        <v>⚠  MARGINAL</v>
      </c>
    </row>
    <row r="132" customFormat="false" ht="15" hidden="false" customHeight="true" outlineLevel="0" collapsed="false">
      <c r="A132" s="175" t="n">
        <v>17.7</v>
      </c>
      <c r="B132" s="176" t="n">
        <f aca="false">IF(Calculator!$E$10="YES",IF(A132&lt;Calculator!$G$10,0,MIN(MIN(MOD(A132/Calculator!$F$10,1),1-MOD(A132/Calculator!$F$10,1)),ABS(MOD(A132/Calculator!$F$10,1)-0.5))),1)</f>
        <v>1</v>
      </c>
      <c r="C132" s="176" t="n">
        <f aca="false">IF(Calculator!$E$11="YES",IF(A132&lt;Calculator!$G$11,0,MIN(MIN(MOD(A132/Calculator!$F$11,1),1-MOD(A132/Calculator!$F$11,1)),ABS(MOD(A132/Calculator!$F$11,1)-0.5))),1)</f>
        <v>1</v>
      </c>
      <c r="D132" s="176" t="n">
        <f aca="false">IF(Calculator!$E$12="YES",IF(A132&lt;Calculator!$G$12,0,MIN(MIN(MOD(A132/Calculator!$F$12,1),1-MOD(A132/Calculator!$F$12,1)),ABS(MOD(A132/Calculator!$F$12,1)-0.5))),1)</f>
        <v>1</v>
      </c>
      <c r="E132" s="176" t="n">
        <f aca="false">IF(Calculator!$E$13="YES",IF(A132&lt;Calculator!$G$13,0,MIN(MIN(MOD(A132/Calculator!$F$13,1),1-MOD(A132/Calculator!$F$13,1)),ABS(MOD(A132/Calculator!$F$13,1)-0.5))),1)</f>
        <v>0.111894736842104</v>
      </c>
      <c r="F132" s="176" t="n">
        <f aca="false">IF(Calculator!$E$14="YES",IF(A132&lt;Calculator!$G$14,0,MIN(MIN(MOD(A132/Calculator!$F$14,1),1-MOD(A132/Calculator!$F$14,1)),ABS(MOD(A132/Calculator!$F$14,1)-0.5))),1)</f>
        <v>0.242368421052634</v>
      </c>
      <c r="G132" s="176" t="n">
        <f aca="false">IF(Calculator!$E$15="YES",IF(A132&lt;Calculator!$G$15,0,MIN(MIN(MOD(A132/Calculator!$F$15,1),1-MOD(A132/Calculator!$F$15,1)),ABS(MOD(A132/Calculator!$F$15,1)-0.5))),1)</f>
        <v>0.239315789473684</v>
      </c>
      <c r="H132" s="176" t="n">
        <f aca="false">IF(Calculator!$E$16="YES",IF(A132&lt;Calculator!$G$16,0,MIN(MIN(MOD(A132/Calculator!$F$16,1),1-MOD(A132/Calculator!$F$16,1)),ABS(MOD(A132/Calculator!$F$16,1)-0.5))),1)</f>
        <v>0.249553684210525</v>
      </c>
      <c r="I132" s="176" t="n">
        <f aca="false">IF(Calculator!$E$17="YES",IF(A132&lt;Calculator!$G$17,0,MIN(MIN(MOD(A132/Calculator!$F$17,1),1-MOD(A132/Calculator!$F$17,1)),ABS(MOD(A132/Calculator!$F$17,1)-0.5))),1)</f>
        <v>0.13636842105263</v>
      </c>
      <c r="J132" s="176" t="n">
        <f aca="false">IF(Calculator!$E$18="YES",IF(A132&lt;Calculator!$G$18,0,MIN(MIN(MOD(A132/Calculator!$F$18,1),1-MOD(A132/Calculator!$F$18,1)),ABS(MOD(A132/Calculator!$F$18,1)-0.5))),1)</f>
        <v>0.0978105263157878</v>
      </c>
      <c r="K132" s="176" t="n">
        <f aca="false">IF(Calculator!$E$19="YES",IF(A132&lt;Calculator!$G$19,0,MIN(MIN(MOD(A132/Calculator!$F$19,1),1-MOD(A132/Calculator!$F$19,1)),ABS(MOD(A132/Calculator!$F$19,1)-0.5))),1)</f>
        <v>0.0834736842105261</v>
      </c>
      <c r="L132" s="176" t="n">
        <f aca="false">IF(Calculator!$E$20="YES",IF(A132&lt;Calculator!$G$20,0,MIN(MIN(MOD(A132/Calculator!$F$20,1),1-MOD(A132/Calculator!$F$20,1)),ABS(MOD(A132/Calculator!$F$20,1)-0.5))),1)</f>
        <v>1</v>
      </c>
      <c r="M132" s="176" t="n">
        <f aca="false">MIN(B132:L132)</f>
        <v>0.0834736842105261</v>
      </c>
      <c r="N132" s="176" t="n">
        <f aca="false">SUMPRODUCT(($M$5:$M$555&gt;M132)*1)+SUMPRODUCT(($M$5:$M$555=M132)*(ROW($M$5:$M$555)&lt;ROW(M132)))+1</f>
        <v>37</v>
      </c>
      <c r="O132" s="176" t="str">
        <f aca="false">IF(M132&gt;=0.2,"★★★ EXCELLENT",IF(M132&gt;=0.12,"★★  GOOD",IF(M132&gt;=0.07,"★  FAIR",IF(M132&gt;=0.025,"⚠  MARGINAL","✗  AVOID"))))</f>
        <v>★  FAIR</v>
      </c>
    </row>
    <row r="133" customFormat="false" ht="15" hidden="false" customHeight="true" outlineLevel="0" collapsed="false">
      <c r="A133" s="173" t="n">
        <v>17.8</v>
      </c>
      <c r="B133" s="174" t="n">
        <f aca="false">IF(Calculator!$E$10="YES",IF(A133&lt;Calculator!$G$10,0,MIN(MIN(MOD(A133/Calculator!$F$10,1),1-MOD(A133/Calculator!$F$10,1)),ABS(MOD(A133/Calculator!$F$10,1)-0.5))),1)</f>
        <v>1</v>
      </c>
      <c r="C133" s="174" t="n">
        <f aca="false">IF(Calculator!$E$11="YES",IF(A133&lt;Calculator!$G$11,0,MIN(MIN(MOD(A133/Calculator!$F$11,1),1-MOD(A133/Calculator!$F$11,1)),ABS(MOD(A133/Calculator!$F$11,1)-0.5))),1)</f>
        <v>1</v>
      </c>
      <c r="D133" s="174" t="n">
        <f aca="false">IF(Calculator!$E$12="YES",IF(A133&lt;Calculator!$G$12,0,MIN(MIN(MOD(A133/Calculator!$F$12,1),1-MOD(A133/Calculator!$F$12,1)),ABS(MOD(A133/Calculator!$F$12,1)-0.5))),1)</f>
        <v>1</v>
      </c>
      <c r="E133" s="174" t="n">
        <f aca="false">IF(Calculator!$E$13="YES",IF(A133&lt;Calculator!$G$13,0,MIN(MIN(MOD(A133/Calculator!$F$13,1),1-MOD(A133/Calculator!$F$13,1)),ABS(MOD(A133/Calculator!$F$13,1)-0.5))),1)</f>
        <v>0.106877192982455</v>
      </c>
      <c r="F133" s="174" t="n">
        <f aca="false">IF(Calculator!$E$14="YES",IF(A133&lt;Calculator!$G$14,0,MIN(MIN(MOD(A133/Calculator!$F$14,1),1-MOD(A133/Calculator!$F$14,1)),ABS(MOD(A133/Calculator!$F$14,1)-0.5))),1)</f>
        <v>0.235263157894739</v>
      </c>
      <c r="G133" s="174" t="n">
        <f aca="false">IF(Calculator!$E$15="YES",IF(A133&lt;Calculator!$G$15,0,MIN(MIN(MOD(A133/Calculator!$F$15,1),1-MOD(A133/Calculator!$F$15,1)),ABS(MOD(A133/Calculator!$F$15,1)-0.5))),1)</f>
        <v>0.229368421052631</v>
      </c>
      <c r="H133" s="174" t="n">
        <f aca="false">IF(Calculator!$E$16="YES",IF(A133&lt;Calculator!$G$16,0,MIN(MIN(MOD(A133/Calculator!$F$16,1),1-MOD(A133/Calculator!$F$16,1)),ABS(MOD(A133/Calculator!$F$16,1)-0.5))),1)</f>
        <v>0.236839298245612</v>
      </c>
      <c r="I133" s="174" t="n">
        <f aca="false">IF(Calculator!$E$17="YES",IF(A133&lt;Calculator!$G$17,0,MIN(MIN(MOD(A133/Calculator!$F$17,1),1-MOD(A133/Calculator!$F$17,1)),ABS(MOD(A133/Calculator!$F$17,1)-0.5))),1)</f>
        <v>0.151263157894735</v>
      </c>
      <c r="J133" s="174" t="n">
        <f aca="false">IF(Calculator!$E$18="YES",IF(A133&lt;Calculator!$G$18,0,MIN(MIN(MOD(A133/Calculator!$F$18,1),1-MOD(A133/Calculator!$F$18,1)),ABS(MOD(A133/Calculator!$F$18,1)-0.5))),1)</f>
        <v>0.115312280701753</v>
      </c>
      <c r="K133" s="174" t="n">
        <f aca="false">IF(Calculator!$E$19="YES",IF(A133&lt;Calculator!$G$19,0,MIN(MIN(MOD(A133/Calculator!$F$19,1),1-MOD(A133/Calculator!$F$19,1)),ABS(MOD(A133/Calculator!$F$19,1)-0.5))),1)</f>
        <v>0.103719298245614</v>
      </c>
      <c r="L133" s="174" t="n">
        <f aca="false">IF(Calculator!$E$20="YES",IF(A133&lt;Calculator!$G$20,0,MIN(MIN(MOD(A133/Calculator!$F$20,1),1-MOD(A133/Calculator!$F$20,1)),ABS(MOD(A133/Calculator!$F$20,1)-0.5))),1)</f>
        <v>1</v>
      </c>
      <c r="M133" s="174" t="n">
        <f aca="false">MIN(B133:L133)</f>
        <v>0.103719298245614</v>
      </c>
      <c r="N133" s="174" t="n">
        <f aca="false">SUMPRODUCT(($M$5:$M$555&gt;M133)*1)+SUMPRODUCT(($M$5:$M$555=M133)*(ROW($M$5:$M$555)&lt;ROW(M133)))+1</f>
        <v>10</v>
      </c>
      <c r="O133" s="174" t="str">
        <f aca="false">IF(M133&gt;=0.2,"★★★ EXCELLENT",IF(M133&gt;=0.12,"★★  GOOD",IF(M133&gt;=0.07,"★  FAIR",IF(M133&gt;=0.025,"⚠  MARGINAL","✗  AVOID"))))</f>
        <v>★  FAIR</v>
      </c>
    </row>
    <row r="134" customFormat="false" ht="15" hidden="false" customHeight="true" outlineLevel="0" collapsed="false">
      <c r="A134" s="175" t="n">
        <v>17.9</v>
      </c>
      <c r="B134" s="176" t="n">
        <f aca="false">IF(Calculator!$E$10="YES",IF(A134&lt;Calculator!$G$10,0,MIN(MIN(MOD(A134/Calculator!$F$10,1),1-MOD(A134/Calculator!$F$10,1)),ABS(MOD(A134/Calculator!$F$10,1)-0.5))),1)</f>
        <v>1</v>
      </c>
      <c r="C134" s="176" t="n">
        <f aca="false">IF(Calculator!$E$11="YES",IF(A134&lt;Calculator!$G$11,0,MIN(MIN(MOD(A134/Calculator!$F$11,1),1-MOD(A134/Calculator!$F$11,1)),ABS(MOD(A134/Calculator!$F$11,1)-0.5))),1)</f>
        <v>1</v>
      </c>
      <c r="D134" s="176" t="n">
        <f aca="false">IF(Calculator!$E$12="YES",IF(A134&lt;Calculator!$G$12,0,MIN(MIN(MOD(A134/Calculator!$F$12,1),1-MOD(A134/Calculator!$F$12,1)),ABS(MOD(A134/Calculator!$F$12,1)-0.5))),1)</f>
        <v>1</v>
      </c>
      <c r="E134" s="176" t="n">
        <f aca="false">IF(Calculator!$E$13="YES",IF(A134&lt;Calculator!$G$13,0,MIN(MIN(MOD(A134/Calculator!$F$13,1),1-MOD(A134/Calculator!$F$13,1)),ABS(MOD(A134/Calculator!$F$13,1)-0.5))),1)</f>
        <v>0.101859649122806</v>
      </c>
      <c r="F134" s="176" t="n">
        <f aca="false">IF(Calculator!$E$14="YES",IF(A134&lt;Calculator!$G$14,0,MIN(MIN(MOD(A134/Calculator!$F$14,1),1-MOD(A134/Calculator!$F$14,1)),ABS(MOD(A134/Calculator!$F$14,1)-0.5))),1)</f>
        <v>0.228157894736845</v>
      </c>
      <c r="G134" s="176" t="n">
        <f aca="false">IF(Calculator!$E$15="YES",IF(A134&lt;Calculator!$G$15,0,MIN(MIN(MOD(A134/Calculator!$F$15,1),1-MOD(A134/Calculator!$F$15,1)),ABS(MOD(A134/Calculator!$F$15,1)-0.5))),1)</f>
        <v>0.219421052631579</v>
      </c>
      <c r="H134" s="176" t="n">
        <f aca="false">IF(Calculator!$E$16="YES",IF(A134&lt;Calculator!$G$16,0,MIN(MIN(MOD(A134/Calculator!$F$16,1),1-MOD(A134/Calculator!$F$16,1)),ABS(MOD(A134/Calculator!$F$16,1)-0.5))),1)</f>
        <v>0.224124912280701</v>
      </c>
      <c r="I134" s="176" t="n">
        <f aca="false">IF(Calculator!$E$17="YES",IF(A134&lt;Calculator!$G$17,0,MIN(MIN(MOD(A134/Calculator!$F$17,1),1-MOD(A134/Calculator!$F$17,1)),ABS(MOD(A134/Calculator!$F$17,1)-0.5))),1)</f>
        <v>0.16615789473684</v>
      </c>
      <c r="J134" s="176" t="n">
        <f aca="false">IF(Calculator!$E$18="YES",IF(A134&lt;Calculator!$G$18,0,MIN(MIN(MOD(A134/Calculator!$F$18,1),1-MOD(A134/Calculator!$F$18,1)),ABS(MOD(A134/Calculator!$F$18,1)-0.5))),1)</f>
        <v>0.132814035087717</v>
      </c>
      <c r="K134" s="176" t="n">
        <f aca="false">IF(Calculator!$E$19="YES",IF(A134&lt;Calculator!$G$19,0,MIN(MIN(MOD(A134/Calculator!$F$19,1),1-MOD(A134/Calculator!$F$19,1)),ABS(MOD(A134/Calculator!$F$19,1)-0.5))),1)</f>
        <v>0.123964912280702</v>
      </c>
      <c r="L134" s="176" t="n">
        <f aca="false">IF(Calculator!$E$20="YES",IF(A134&lt;Calculator!$G$20,0,MIN(MIN(MOD(A134/Calculator!$F$20,1),1-MOD(A134/Calculator!$F$20,1)),ABS(MOD(A134/Calculator!$F$20,1)-0.5))),1)</f>
        <v>1</v>
      </c>
      <c r="M134" s="176" t="n">
        <f aca="false">MIN(B134:L134)</f>
        <v>0.101859649122806</v>
      </c>
      <c r="N134" s="176" t="n">
        <f aca="false">SUMPRODUCT(($M$5:$M$555&gt;M134)*1)+SUMPRODUCT(($M$5:$M$555=M134)*(ROW($M$5:$M$555)&lt;ROW(M134)))+1</f>
        <v>13</v>
      </c>
      <c r="O134" s="176" t="str">
        <f aca="false">IF(M134&gt;=0.2,"★★★ EXCELLENT",IF(M134&gt;=0.12,"★★  GOOD",IF(M134&gt;=0.07,"★  FAIR",IF(M134&gt;=0.025,"⚠  MARGINAL","✗  AVOID"))))</f>
        <v>★  FAIR</v>
      </c>
    </row>
    <row r="135" customFormat="false" ht="15" hidden="false" customHeight="true" outlineLevel="0" collapsed="false">
      <c r="A135" s="173" t="n">
        <v>18</v>
      </c>
      <c r="B135" s="174" t="n">
        <f aca="false">IF(Calculator!$E$10="YES",IF(A135&lt;Calculator!$G$10,0,MIN(MIN(MOD(A135/Calculator!$F$10,1),1-MOD(A135/Calculator!$F$10,1)),ABS(MOD(A135/Calculator!$F$10,1)-0.5))),1)</f>
        <v>1</v>
      </c>
      <c r="C135" s="174" t="n">
        <f aca="false">IF(Calculator!$E$11="YES",IF(A135&lt;Calculator!$G$11,0,MIN(MIN(MOD(A135/Calculator!$F$11,1),1-MOD(A135/Calculator!$F$11,1)),ABS(MOD(A135/Calculator!$F$11,1)-0.5))),1)</f>
        <v>1</v>
      </c>
      <c r="D135" s="174" t="n">
        <f aca="false">IF(Calculator!$E$12="YES",IF(A135&lt;Calculator!$G$12,0,MIN(MIN(MOD(A135/Calculator!$F$12,1),1-MOD(A135/Calculator!$F$12,1)),ABS(MOD(A135/Calculator!$F$12,1)-0.5))),1)</f>
        <v>1</v>
      </c>
      <c r="E135" s="174" t="n">
        <f aca="false">IF(Calculator!$E$13="YES",IF(A135&lt;Calculator!$G$13,0,MIN(MIN(MOD(A135/Calculator!$F$13,1),1-MOD(A135/Calculator!$F$13,1)),ABS(MOD(A135/Calculator!$F$13,1)-0.5))),1)</f>
        <v>0.0968421052631566</v>
      </c>
      <c r="F135" s="174" t="n">
        <f aca="false">IF(Calculator!$E$14="YES",IF(A135&lt;Calculator!$G$14,0,MIN(MIN(MOD(A135/Calculator!$F$14,1),1-MOD(A135/Calculator!$F$14,1)),ABS(MOD(A135/Calculator!$F$14,1)-0.5))),1)</f>
        <v>0.22105263157895</v>
      </c>
      <c r="G135" s="174" t="n">
        <f aca="false">IF(Calculator!$E$15="YES",IF(A135&lt;Calculator!$G$15,0,MIN(MIN(MOD(A135/Calculator!$F$15,1),1-MOD(A135/Calculator!$F$15,1)),ABS(MOD(A135/Calculator!$F$15,1)-0.5))),1)</f>
        <v>0.209473684210526</v>
      </c>
      <c r="H135" s="174" t="n">
        <f aca="false">IF(Calculator!$E$16="YES",IF(A135&lt;Calculator!$G$16,0,MIN(MIN(MOD(A135/Calculator!$F$16,1),1-MOD(A135/Calculator!$F$16,1)),ABS(MOD(A135/Calculator!$F$16,1)-0.5))),1)</f>
        <v>0.211410526315788</v>
      </c>
      <c r="I135" s="174" t="n">
        <f aca="false">IF(Calculator!$E$17="YES",IF(A135&lt;Calculator!$G$17,0,MIN(MIN(MOD(A135/Calculator!$F$17,1),1-MOD(A135/Calculator!$F$17,1)),ABS(MOD(A135/Calculator!$F$17,1)-0.5))),1)</f>
        <v>0.181052631578945</v>
      </c>
      <c r="J135" s="174" t="n">
        <f aca="false">IF(Calculator!$E$18="YES",IF(A135&lt;Calculator!$G$18,0,MIN(MIN(MOD(A135/Calculator!$F$18,1),1-MOD(A135/Calculator!$F$18,1)),ABS(MOD(A135/Calculator!$F$18,1)-0.5))),1)</f>
        <v>0.150315789473683</v>
      </c>
      <c r="K135" s="174" t="n">
        <f aca="false">IF(Calculator!$E$19="YES",IF(A135&lt;Calculator!$G$19,0,MIN(MIN(MOD(A135/Calculator!$F$19,1),1-MOD(A135/Calculator!$F$19,1)),ABS(MOD(A135/Calculator!$F$19,1)-0.5))),1)</f>
        <v>0.144210526315789</v>
      </c>
      <c r="L135" s="174" t="n">
        <f aca="false">IF(Calculator!$E$20="YES",IF(A135&lt;Calculator!$G$20,0,MIN(MIN(MOD(A135/Calculator!$F$20,1),1-MOD(A135/Calculator!$F$20,1)),ABS(MOD(A135/Calculator!$F$20,1)-0.5))),1)</f>
        <v>1</v>
      </c>
      <c r="M135" s="174" t="n">
        <f aca="false">MIN(B135:L135)</f>
        <v>0.0968421052631566</v>
      </c>
      <c r="N135" s="174" t="n">
        <f aca="false">SUMPRODUCT(($M$5:$M$555&gt;M135)*1)+SUMPRODUCT(($M$5:$M$555=M135)*(ROW($M$5:$M$555)&lt;ROW(M135)))+1</f>
        <v>19</v>
      </c>
      <c r="O135" s="174" t="str">
        <f aca="false">IF(M135&gt;=0.2,"★★★ EXCELLENT",IF(M135&gt;=0.12,"★★  GOOD",IF(M135&gt;=0.07,"★  FAIR",IF(M135&gt;=0.025,"⚠  MARGINAL","✗  AVOID"))))</f>
        <v>★  FAIR</v>
      </c>
    </row>
    <row r="136" customFormat="false" ht="15" hidden="false" customHeight="true" outlineLevel="0" collapsed="false">
      <c r="A136" s="175" t="n">
        <v>18.1</v>
      </c>
      <c r="B136" s="176" t="n">
        <f aca="false">IF(Calculator!$E$10="YES",IF(A136&lt;Calculator!$G$10,0,MIN(MIN(MOD(A136/Calculator!$F$10,1),1-MOD(A136/Calculator!$F$10,1)),ABS(MOD(A136/Calculator!$F$10,1)-0.5))),1)</f>
        <v>1</v>
      </c>
      <c r="C136" s="176" t="n">
        <f aca="false">IF(Calculator!$E$11="YES",IF(A136&lt;Calculator!$G$11,0,MIN(MIN(MOD(A136/Calculator!$F$11,1),1-MOD(A136/Calculator!$F$11,1)),ABS(MOD(A136/Calculator!$F$11,1)-0.5))),1)</f>
        <v>1</v>
      </c>
      <c r="D136" s="176" t="n">
        <f aca="false">IF(Calculator!$E$12="YES",IF(A136&lt;Calculator!$G$12,0,MIN(MIN(MOD(A136/Calculator!$F$12,1),1-MOD(A136/Calculator!$F$12,1)),ABS(MOD(A136/Calculator!$F$12,1)-0.5))),1)</f>
        <v>1</v>
      </c>
      <c r="E136" s="176" t="n">
        <f aca="false">IF(Calculator!$E$13="YES",IF(A136&lt;Calculator!$G$13,0,MIN(MIN(MOD(A136/Calculator!$F$13,1),1-MOD(A136/Calculator!$F$13,1)),ABS(MOD(A136/Calculator!$F$13,1)-0.5))),1)</f>
        <v>0.0918245614035074</v>
      </c>
      <c r="F136" s="176" t="n">
        <f aca="false">IF(Calculator!$E$14="YES",IF(A136&lt;Calculator!$G$14,0,MIN(MIN(MOD(A136/Calculator!$F$14,1),1-MOD(A136/Calculator!$F$14,1)),ABS(MOD(A136/Calculator!$F$14,1)-0.5))),1)</f>
        <v>0.213947368421055</v>
      </c>
      <c r="G136" s="176" t="n">
        <f aca="false">IF(Calculator!$E$15="YES",IF(A136&lt;Calculator!$G$15,0,MIN(MIN(MOD(A136/Calculator!$F$15,1),1-MOD(A136/Calculator!$F$15,1)),ABS(MOD(A136/Calculator!$F$15,1)-0.5))),1)</f>
        <v>0.199526315789473</v>
      </c>
      <c r="H136" s="176" t="n">
        <f aca="false">IF(Calculator!$E$16="YES",IF(A136&lt;Calculator!$G$16,0,MIN(MIN(MOD(A136/Calculator!$F$16,1),1-MOD(A136/Calculator!$F$16,1)),ABS(MOD(A136/Calculator!$F$16,1)-0.5))),1)</f>
        <v>0.198696140350875</v>
      </c>
      <c r="I136" s="176" t="n">
        <f aca="false">IF(Calculator!$E$17="YES",IF(A136&lt;Calculator!$G$17,0,MIN(MIN(MOD(A136/Calculator!$F$17,1),1-MOD(A136/Calculator!$F$17,1)),ABS(MOD(A136/Calculator!$F$17,1)-0.5))),1)</f>
        <v>0.195947368421051</v>
      </c>
      <c r="J136" s="176" t="n">
        <f aca="false">IF(Calculator!$E$18="YES",IF(A136&lt;Calculator!$G$18,0,MIN(MIN(MOD(A136/Calculator!$F$18,1),1-MOD(A136/Calculator!$F$18,1)),ABS(MOD(A136/Calculator!$F$18,1)-0.5))),1)</f>
        <v>0.167817543859648</v>
      </c>
      <c r="K136" s="176" t="n">
        <f aca="false">IF(Calculator!$E$19="YES",IF(A136&lt;Calculator!$G$19,0,MIN(MIN(MOD(A136/Calculator!$F$19,1),1-MOD(A136/Calculator!$F$19,1)),ABS(MOD(A136/Calculator!$F$19,1)-0.5))),1)</f>
        <v>0.164456140350878</v>
      </c>
      <c r="L136" s="176" t="n">
        <f aca="false">IF(Calculator!$E$20="YES",IF(A136&lt;Calculator!$G$20,0,MIN(MIN(MOD(A136/Calculator!$F$20,1),1-MOD(A136/Calculator!$F$20,1)),ABS(MOD(A136/Calculator!$F$20,1)-0.5))),1)</f>
        <v>1</v>
      </c>
      <c r="M136" s="176" t="n">
        <f aca="false">MIN(B136:L136)</f>
        <v>0.0918245614035074</v>
      </c>
      <c r="N136" s="176" t="n">
        <f aca="false">SUMPRODUCT(($M$5:$M$555&gt;M136)*1)+SUMPRODUCT(($M$5:$M$555=M136)*(ROW($M$5:$M$555)&lt;ROW(M136)))+1</f>
        <v>23</v>
      </c>
      <c r="O136" s="176" t="str">
        <f aca="false">IF(M136&gt;=0.2,"★★★ EXCELLENT",IF(M136&gt;=0.12,"★★  GOOD",IF(M136&gt;=0.07,"★  FAIR",IF(M136&gt;=0.025,"⚠  MARGINAL","✗  AVOID"))))</f>
        <v>★  FAIR</v>
      </c>
    </row>
    <row r="137" customFormat="false" ht="15" hidden="false" customHeight="true" outlineLevel="0" collapsed="false">
      <c r="A137" s="173" t="n">
        <v>18.2</v>
      </c>
      <c r="B137" s="174" t="n">
        <f aca="false">IF(Calculator!$E$10="YES",IF(A137&lt;Calculator!$G$10,0,MIN(MIN(MOD(A137/Calculator!$F$10,1),1-MOD(A137/Calculator!$F$10,1)),ABS(MOD(A137/Calculator!$F$10,1)-0.5))),1)</f>
        <v>1</v>
      </c>
      <c r="C137" s="174" t="n">
        <f aca="false">IF(Calculator!$E$11="YES",IF(A137&lt;Calculator!$G$11,0,MIN(MIN(MOD(A137/Calculator!$F$11,1),1-MOD(A137/Calculator!$F$11,1)),ABS(MOD(A137/Calculator!$F$11,1)-0.5))),1)</f>
        <v>1</v>
      </c>
      <c r="D137" s="174" t="n">
        <f aca="false">IF(Calculator!$E$12="YES",IF(A137&lt;Calculator!$G$12,0,MIN(MIN(MOD(A137/Calculator!$F$12,1),1-MOD(A137/Calculator!$F$12,1)),ABS(MOD(A137/Calculator!$F$12,1)-0.5))),1)</f>
        <v>1</v>
      </c>
      <c r="E137" s="174" t="n">
        <f aca="false">IF(Calculator!$E$13="YES",IF(A137&lt;Calculator!$G$13,0,MIN(MIN(MOD(A137/Calculator!$F$13,1),1-MOD(A137/Calculator!$F$13,1)),ABS(MOD(A137/Calculator!$F$13,1)-0.5))),1)</f>
        <v>0.0868070175438583</v>
      </c>
      <c r="F137" s="174" t="n">
        <f aca="false">IF(Calculator!$E$14="YES",IF(A137&lt;Calculator!$G$14,0,MIN(MIN(MOD(A137/Calculator!$F$14,1),1-MOD(A137/Calculator!$F$14,1)),ABS(MOD(A137/Calculator!$F$14,1)-0.5))),1)</f>
        <v>0.20684210526316</v>
      </c>
      <c r="G137" s="174" t="n">
        <f aca="false">IF(Calculator!$E$15="YES",IF(A137&lt;Calculator!$G$15,0,MIN(MIN(MOD(A137/Calculator!$F$15,1),1-MOD(A137/Calculator!$F$15,1)),ABS(MOD(A137/Calculator!$F$15,1)-0.5))),1)</f>
        <v>0.189578947368421</v>
      </c>
      <c r="H137" s="174" t="n">
        <f aca="false">IF(Calculator!$E$16="YES",IF(A137&lt;Calculator!$G$16,0,MIN(MIN(MOD(A137/Calculator!$F$16,1),1-MOD(A137/Calculator!$F$16,1)),ABS(MOD(A137/Calculator!$F$16,1)-0.5))),1)</f>
        <v>0.185981754385963</v>
      </c>
      <c r="I137" s="174" t="n">
        <f aca="false">IF(Calculator!$E$17="YES",IF(A137&lt;Calculator!$G$17,0,MIN(MIN(MOD(A137/Calculator!$F$17,1),1-MOD(A137/Calculator!$F$17,1)),ABS(MOD(A137/Calculator!$F$17,1)-0.5))),1)</f>
        <v>0.210842105263156</v>
      </c>
      <c r="J137" s="174" t="n">
        <f aca="false">IF(Calculator!$E$18="YES",IF(A137&lt;Calculator!$G$18,0,MIN(MIN(MOD(A137/Calculator!$F$18,1),1-MOD(A137/Calculator!$F$18,1)),ABS(MOD(A137/Calculator!$F$18,1)-0.5))),1)</f>
        <v>0.185319298245612</v>
      </c>
      <c r="K137" s="174" t="n">
        <f aca="false">IF(Calculator!$E$19="YES",IF(A137&lt;Calculator!$G$19,0,MIN(MIN(MOD(A137/Calculator!$F$19,1),1-MOD(A137/Calculator!$F$19,1)),ABS(MOD(A137/Calculator!$F$19,1)-0.5))),1)</f>
        <v>0.184701754385965</v>
      </c>
      <c r="L137" s="174" t="n">
        <f aca="false">IF(Calculator!$E$20="YES",IF(A137&lt;Calculator!$G$20,0,MIN(MIN(MOD(A137/Calculator!$F$20,1),1-MOD(A137/Calculator!$F$20,1)),ABS(MOD(A137/Calculator!$F$20,1)-0.5))),1)</f>
        <v>1</v>
      </c>
      <c r="M137" s="174" t="n">
        <f aca="false">MIN(B137:L137)</f>
        <v>0.0868070175438583</v>
      </c>
      <c r="N137" s="174" t="n">
        <f aca="false">SUMPRODUCT(($M$5:$M$555&gt;M137)*1)+SUMPRODUCT(($M$5:$M$555=M137)*(ROW($M$5:$M$555)&lt;ROW(M137)))+1</f>
        <v>32</v>
      </c>
      <c r="O137" s="174" t="str">
        <f aca="false">IF(M137&gt;=0.2,"★★★ EXCELLENT",IF(M137&gt;=0.12,"★★  GOOD",IF(M137&gt;=0.07,"★  FAIR",IF(M137&gt;=0.025,"⚠  MARGINAL","✗  AVOID"))))</f>
        <v>★  FAIR</v>
      </c>
    </row>
    <row r="138" customFormat="false" ht="15" hidden="false" customHeight="true" outlineLevel="0" collapsed="false">
      <c r="A138" s="175" t="n">
        <v>18.3</v>
      </c>
      <c r="B138" s="176" t="n">
        <f aca="false">IF(Calculator!$E$10="YES",IF(A138&lt;Calculator!$G$10,0,MIN(MIN(MOD(A138/Calculator!$F$10,1),1-MOD(A138/Calculator!$F$10,1)),ABS(MOD(A138/Calculator!$F$10,1)-0.5))),1)</f>
        <v>1</v>
      </c>
      <c r="C138" s="176" t="n">
        <f aca="false">IF(Calculator!$E$11="YES",IF(A138&lt;Calculator!$G$11,0,MIN(MIN(MOD(A138/Calculator!$F$11,1),1-MOD(A138/Calculator!$F$11,1)),ABS(MOD(A138/Calculator!$F$11,1)-0.5))),1)</f>
        <v>1</v>
      </c>
      <c r="D138" s="176" t="n">
        <f aca="false">IF(Calculator!$E$12="YES",IF(A138&lt;Calculator!$G$12,0,MIN(MIN(MOD(A138/Calculator!$F$12,1),1-MOD(A138/Calculator!$F$12,1)),ABS(MOD(A138/Calculator!$F$12,1)-0.5))),1)</f>
        <v>1</v>
      </c>
      <c r="E138" s="176" t="n">
        <f aca="false">IF(Calculator!$E$13="YES",IF(A138&lt;Calculator!$G$13,0,MIN(MIN(MOD(A138/Calculator!$F$13,1),1-MOD(A138/Calculator!$F$13,1)),ABS(MOD(A138/Calculator!$F$13,1)-0.5))),1)</f>
        <v>0.0817894736842092</v>
      </c>
      <c r="F138" s="176" t="n">
        <f aca="false">IF(Calculator!$E$14="YES",IF(A138&lt;Calculator!$G$14,0,MIN(MIN(MOD(A138/Calculator!$F$14,1),1-MOD(A138/Calculator!$F$14,1)),ABS(MOD(A138/Calculator!$F$14,1)-0.5))),1)</f>
        <v>0.199736842105265</v>
      </c>
      <c r="G138" s="176" t="n">
        <f aca="false">IF(Calculator!$E$15="YES",IF(A138&lt;Calculator!$G$15,0,MIN(MIN(MOD(A138/Calculator!$F$15,1),1-MOD(A138/Calculator!$F$15,1)),ABS(MOD(A138/Calculator!$F$15,1)-0.5))),1)</f>
        <v>0.179631578947368</v>
      </c>
      <c r="H138" s="176" t="n">
        <f aca="false">IF(Calculator!$E$16="YES",IF(A138&lt;Calculator!$G$16,0,MIN(MIN(MOD(A138/Calculator!$F$16,1),1-MOD(A138/Calculator!$F$16,1)),ABS(MOD(A138/Calculator!$F$16,1)-0.5))),1)</f>
        <v>0.173267368421051</v>
      </c>
      <c r="I138" s="176" t="n">
        <f aca="false">IF(Calculator!$E$17="YES",IF(A138&lt;Calculator!$G$17,0,MIN(MIN(MOD(A138/Calculator!$F$17,1),1-MOD(A138/Calculator!$F$17,1)),ABS(MOD(A138/Calculator!$F$17,1)-0.5))),1)</f>
        <v>0.225736842105261</v>
      </c>
      <c r="J138" s="176" t="n">
        <f aca="false">IF(Calculator!$E$18="YES",IF(A138&lt;Calculator!$G$18,0,MIN(MIN(MOD(A138/Calculator!$F$18,1),1-MOD(A138/Calculator!$F$18,1)),ABS(MOD(A138/Calculator!$F$18,1)-0.5))),1)</f>
        <v>0.202821052631577</v>
      </c>
      <c r="K138" s="176" t="n">
        <f aca="false">IF(Calculator!$E$19="YES",IF(A138&lt;Calculator!$G$19,0,MIN(MIN(MOD(A138/Calculator!$F$19,1),1-MOD(A138/Calculator!$F$19,1)),ABS(MOD(A138/Calculator!$F$19,1)-0.5))),1)</f>
        <v>0.204947368421053</v>
      </c>
      <c r="L138" s="176" t="n">
        <f aca="false">IF(Calculator!$E$20="YES",IF(A138&lt;Calculator!$G$20,0,MIN(MIN(MOD(A138/Calculator!$F$20,1),1-MOD(A138/Calculator!$F$20,1)),ABS(MOD(A138/Calculator!$F$20,1)-0.5))),1)</f>
        <v>1</v>
      </c>
      <c r="M138" s="176" t="n">
        <f aca="false">MIN(B138:L138)</f>
        <v>0.0817894736842092</v>
      </c>
      <c r="N138" s="176" t="n">
        <f aca="false">SUMPRODUCT(($M$5:$M$555&gt;M138)*1)+SUMPRODUCT(($M$5:$M$555=M138)*(ROW($M$5:$M$555)&lt;ROW(M138)))+1</f>
        <v>40</v>
      </c>
      <c r="O138" s="176" t="str">
        <f aca="false">IF(M138&gt;=0.2,"★★★ EXCELLENT",IF(M138&gt;=0.12,"★★  GOOD",IF(M138&gt;=0.07,"★  FAIR",IF(M138&gt;=0.025,"⚠  MARGINAL","✗  AVOID"))))</f>
        <v>★  FAIR</v>
      </c>
    </row>
    <row r="139" customFormat="false" ht="15" hidden="false" customHeight="true" outlineLevel="0" collapsed="false">
      <c r="A139" s="173" t="n">
        <v>18.4</v>
      </c>
      <c r="B139" s="174" t="n">
        <f aca="false">IF(Calculator!$E$10="YES",IF(A139&lt;Calculator!$G$10,0,MIN(MIN(MOD(A139/Calculator!$F$10,1),1-MOD(A139/Calculator!$F$10,1)),ABS(MOD(A139/Calculator!$F$10,1)-0.5))),1)</f>
        <v>1</v>
      </c>
      <c r="C139" s="174" t="n">
        <f aca="false">IF(Calculator!$E$11="YES",IF(A139&lt;Calculator!$G$11,0,MIN(MIN(MOD(A139/Calculator!$F$11,1),1-MOD(A139/Calculator!$F$11,1)),ABS(MOD(A139/Calculator!$F$11,1)-0.5))),1)</f>
        <v>1</v>
      </c>
      <c r="D139" s="174" t="n">
        <f aca="false">IF(Calculator!$E$12="YES",IF(A139&lt;Calculator!$G$12,0,MIN(MIN(MOD(A139/Calculator!$F$12,1),1-MOD(A139/Calculator!$F$12,1)),ABS(MOD(A139/Calculator!$F$12,1)-0.5))),1)</f>
        <v>1</v>
      </c>
      <c r="E139" s="174" t="n">
        <f aca="false">IF(Calculator!$E$13="YES",IF(A139&lt;Calculator!$G$13,0,MIN(MIN(MOD(A139/Calculator!$F$13,1),1-MOD(A139/Calculator!$F$13,1)),ABS(MOD(A139/Calculator!$F$13,1)-0.5))),1)</f>
        <v>0.0767719298245602</v>
      </c>
      <c r="F139" s="174" t="n">
        <f aca="false">IF(Calculator!$E$14="YES",IF(A139&lt;Calculator!$G$14,0,MIN(MIN(MOD(A139/Calculator!$F$14,1),1-MOD(A139/Calculator!$F$14,1)),ABS(MOD(A139/Calculator!$F$14,1)-0.5))),1)</f>
        <v>0.192631578947371</v>
      </c>
      <c r="G139" s="174" t="n">
        <f aca="false">IF(Calculator!$E$15="YES",IF(A139&lt;Calculator!$G$15,0,MIN(MIN(MOD(A139/Calculator!$F$15,1),1-MOD(A139/Calculator!$F$15,1)),ABS(MOD(A139/Calculator!$F$15,1)-0.5))),1)</f>
        <v>0.169684210526316</v>
      </c>
      <c r="H139" s="174" t="n">
        <f aca="false">IF(Calculator!$E$16="YES",IF(A139&lt;Calculator!$G$16,0,MIN(MIN(MOD(A139/Calculator!$F$16,1),1-MOD(A139/Calculator!$F$16,1)),ABS(MOD(A139/Calculator!$F$16,1)-0.5))),1)</f>
        <v>0.160552982456139</v>
      </c>
      <c r="I139" s="174" t="n">
        <f aca="false">IF(Calculator!$E$17="YES",IF(A139&lt;Calculator!$G$17,0,MIN(MIN(MOD(A139/Calculator!$F$17,1),1-MOD(A139/Calculator!$F$17,1)),ABS(MOD(A139/Calculator!$F$17,1)-0.5))),1)</f>
        <v>0.240631578947366</v>
      </c>
      <c r="J139" s="174" t="n">
        <f aca="false">IF(Calculator!$E$18="YES",IF(A139&lt;Calculator!$G$18,0,MIN(MIN(MOD(A139/Calculator!$F$18,1),1-MOD(A139/Calculator!$F$18,1)),ABS(MOD(A139/Calculator!$F$18,1)-0.5))),1)</f>
        <v>0.220322807017542</v>
      </c>
      <c r="K139" s="174" t="n">
        <f aca="false">IF(Calculator!$E$19="YES",IF(A139&lt;Calculator!$G$19,0,MIN(MIN(MOD(A139/Calculator!$F$19,1),1-MOD(A139/Calculator!$F$19,1)),ABS(MOD(A139/Calculator!$F$19,1)-0.5))),1)</f>
        <v>0.22519298245614</v>
      </c>
      <c r="L139" s="174" t="n">
        <f aca="false">IF(Calculator!$E$20="YES",IF(A139&lt;Calculator!$G$20,0,MIN(MIN(MOD(A139/Calculator!$F$20,1),1-MOD(A139/Calculator!$F$20,1)),ABS(MOD(A139/Calculator!$F$20,1)-0.5))),1)</f>
        <v>1</v>
      </c>
      <c r="M139" s="174" t="n">
        <f aca="false">MIN(B139:L139)</f>
        <v>0.0767719298245602</v>
      </c>
      <c r="N139" s="174" t="n">
        <f aca="false">SUMPRODUCT(($M$5:$M$555&gt;M139)*1)+SUMPRODUCT(($M$5:$M$555=M139)*(ROW($M$5:$M$555)&lt;ROW(M139)))+1</f>
        <v>53</v>
      </c>
      <c r="O139" s="174" t="str">
        <f aca="false">IF(M139&gt;=0.2,"★★★ EXCELLENT",IF(M139&gt;=0.12,"★★  GOOD",IF(M139&gt;=0.07,"★  FAIR",IF(M139&gt;=0.025,"⚠  MARGINAL","✗  AVOID"))))</f>
        <v>★  FAIR</v>
      </c>
    </row>
    <row r="140" customFormat="false" ht="15" hidden="false" customHeight="true" outlineLevel="0" collapsed="false">
      <c r="A140" s="175" t="n">
        <v>18.5</v>
      </c>
      <c r="B140" s="176" t="n">
        <f aca="false">IF(Calculator!$E$10="YES",IF(A140&lt;Calculator!$G$10,0,MIN(MIN(MOD(A140/Calculator!$F$10,1),1-MOD(A140/Calculator!$F$10,1)),ABS(MOD(A140/Calculator!$F$10,1)-0.5))),1)</f>
        <v>1</v>
      </c>
      <c r="C140" s="176" t="n">
        <f aca="false">IF(Calculator!$E$11="YES",IF(A140&lt;Calculator!$G$11,0,MIN(MIN(MOD(A140/Calculator!$F$11,1),1-MOD(A140/Calculator!$F$11,1)),ABS(MOD(A140/Calculator!$F$11,1)-0.5))),1)</f>
        <v>1</v>
      </c>
      <c r="D140" s="176" t="n">
        <f aca="false">IF(Calculator!$E$12="YES",IF(A140&lt;Calculator!$G$12,0,MIN(MIN(MOD(A140/Calculator!$F$12,1),1-MOD(A140/Calculator!$F$12,1)),ABS(MOD(A140/Calculator!$F$12,1)-0.5))),1)</f>
        <v>1</v>
      </c>
      <c r="E140" s="176" t="n">
        <f aca="false">IF(Calculator!$E$13="YES",IF(A140&lt;Calculator!$G$13,0,MIN(MIN(MOD(A140/Calculator!$F$13,1),1-MOD(A140/Calculator!$F$13,1)),ABS(MOD(A140/Calculator!$F$13,1)-0.5))),1)</f>
        <v>0.0717543859649109</v>
      </c>
      <c r="F140" s="176" t="n">
        <f aca="false">IF(Calculator!$E$14="YES",IF(A140&lt;Calculator!$G$14,0,MIN(MIN(MOD(A140/Calculator!$F$14,1),1-MOD(A140/Calculator!$F$14,1)),ABS(MOD(A140/Calculator!$F$14,1)-0.5))),1)</f>
        <v>0.185526315789476</v>
      </c>
      <c r="G140" s="176" t="n">
        <f aca="false">IF(Calculator!$E$15="YES",IF(A140&lt;Calculator!$G$15,0,MIN(MIN(MOD(A140/Calculator!$F$15,1),1-MOD(A140/Calculator!$F$15,1)),ABS(MOD(A140/Calculator!$F$15,1)-0.5))),1)</f>
        <v>0.159736842105263</v>
      </c>
      <c r="H140" s="176" t="n">
        <f aca="false">IF(Calculator!$E$16="YES",IF(A140&lt;Calculator!$G$16,0,MIN(MIN(MOD(A140/Calculator!$F$16,1),1-MOD(A140/Calculator!$F$16,1)),ABS(MOD(A140/Calculator!$F$16,1)-0.5))),1)</f>
        <v>0.147838596491226</v>
      </c>
      <c r="I140" s="176" t="n">
        <f aca="false">IF(Calculator!$E$17="YES",IF(A140&lt;Calculator!$G$17,0,MIN(MIN(MOD(A140/Calculator!$F$17,1),1-MOD(A140/Calculator!$F$17,1)),ABS(MOD(A140/Calculator!$F$17,1)-0.5))),1)</f>
        <v>0.244473684210528</v>
      </c>
      <c r="J140" s="176" t="n">
        <f aca="false">IF(Calculator!$E$18="YES",IF(A140&lt;Calculator!$G$18,0,MIN(MIN(MOD(A140/Calculator!$F$18,1),1-MOD(A140/Calculator!$F$18,1)),ABS(MOD(A140/Calculator!$F$18,1)-0.5))),1)</f>
        <v>0.237824561403507</v>
      </c>
      <c r="K140" s="176" t="n">
        <f aca="false">IF(Calculator!$E$19="YES",IF(A140&lt;Calculator!$G$19,0,MIN(MIN(MOD(A140/Calculator!$F$19,1),1-MOD(A140/Calculator!$F$19,1)),ABS(MOD(A140/Calculator!$F$19,1)-0.5))),1)</f>
        <v>0.245438596491228</v>
      </c>
      <c r="L140" s="176" t="n">
        <f aca="false">IF(Calculator!$E$20="YES",IF(A140&lt;Calculator!$G$20,0,MIN(MIN(MOD(A140/Calculator!$F$20,1),1-MOD(A140/Calculator!$F$20,1)),ABS(MOD(A140/Calculator!$F$20,1)-0.5))),1)</f>
        <v>1</v>
      </c>
      <c r="M140" s="176" t="n">
        <f aca="false">MIN(B140:L140)</f>
        <v>0.0717543859649109</v>
      </c>
      <c r="N140" s="176" t="n">
        <f aca="false">SUMPRODUCT(($M$5:$M$555&gt;M140)*1)+SUMPRODUCT(($M$5:$M$555=M140)*(ROW($M$5:$M$555)&lt;ROW(M140)))+1</f>
        <v>60</v>
      </c>
      <c r="O140" s="176" t="str">
        <f aca="false">IF(M140&gt;=0.2,"★★★ EXCELLENT",IF(M140&gt;=0.12,"★★  GOOD",IF(M140&gt;=0.07,"★  FAIR",IF(M140&gt;=0.025,"⚠  MARGINAL","✗  AVOID"))))</f>
        <v>★  FAIR</v>
      </c>
    </row>
    <row r="141" customFormat="false" ht="15" hidden="false" customHeight="true" outlineLevel="0" collapsed="false">
      <c r="A141" s="173" t="n">
        <v>18.6</v>
      </c>
      <c r="B141" s="174" t="n">
        <f aca="false">IF(Calculator!$E$10="YES",IF(A141&lt;Calculator!$G$10,0,MIN(MIN(MOD(A141/Calculator!$F$10,1),1-MOD(A141/Calculator!$F$10,1)),ABS(MOD(A141/Calculator!$F$10,1)-0.5))),1)</f>
        <v>1</v>
      </c>
      <c r="C141" s="174" t="n">
        <f aca="false">IF(Calculator!$E$11="YES",IF(A141&lt;Calculator!$G$11,0,MIN(MIN(MOD(A141/Calculator!$F$11,1),1-MOD(A141/Calculator!$F$11,1)),ABS(MOD(A141/Calculator!$F$11,1)-0.5))),1)</f>
        <v>1</v>
      </c>
      <c r="D141" s="174" t="n">
        <f aca="false">IF(Calculator!$E$12="YES",IF(A141&lt;Calculator!$G$12,0,MIN(MIN(MOD(A141/Calculator!$F$12,1),1-MOD(A141/Calculator!$F$12,1)),ABS(MOD(A141/Calculator!$F$12,1)-0.5))),1)</f>
        <v>1</v>
      </c>
      <c r="E141" s="174" t="n">
        <f aca="false">IF(Calculator!$E$13="YES",IF(A141&lt;Calculator!$G$13,0,MIN(MIN(MOD(A141/Calculator!$F$13,1),1-MOD(A141/Calculator!$F$13,1)),ABS(MOD(A141/Calculator!$F$13,1)-0.5))),1)</f>
        <v>0.0667368421052618</v>
      </c>
      <c r="F141" s="174" t="n">
        <f aca="false">IF(Calculator!$E$14="YES",IF(A141&lt;Calculator!$G$14,0,MIN(MIN(MOD(A141/Calculator!$F$14,1),1-MOD(A141/Calculator!$F$14,1)),ABS(MOD(A141/Calculator!$F$14,1)-0.5))),1)</f>
        <v>0.178421052631581</v>
      </c>
      <c r="G141" s="174" t="n">
        <f aca="false">IF(Calculator!$E$15="YES",IF(A141&lt;Calculator!$G$15,0,MIN(MIN(MOD(A141/Calculator!$F$15,1),1-MOD(A141/Calculator!$F$15,1)),ABS(MOD(A141/Calculator!$F$15,1)-0.5))),1)</f>
        <v>0.14978947368421</v>
      </c>
      <c r="H141" s="174" t="n">
        <f aca="false">IF(Calculator!$E$16="YES",IF(A141&lt;Calculator!$G$16,0,MIN(MIN(MOD(A141/Calculator!$F$16,1),1-MOD(A141/Calculator!$F$16,1)),ABS(MOD(A141/Calculator!$F$16,1)-0.5))),1)</f>
        <v>0.135124210526314</v>
      </c>
      <c r="I141" s="174" t="n">
        <f aca="false">IF(Calculator!$E$17="YES",IF(A141&lt;Calculator!$G$17,0,MIN(MIN(MOD(A141/Calculator!$F$17,1),1-MOD(A141/Calculator!$F$17,1)),ABS(MOD(A141/Calculator!$F$17,1)-0.5))),1)</f>
        <v>0.229578947368423</v>
      </c>
      <c r="J141" s="174" t="n">
        <f aca="false">IF(Calculator!$E$18="YES",IF(A141&lt;Calculator!$G$18,0,MIN(MIN(MOD(A141/Calculator!$F$18,1),1-MOD(A141/Calculator!$F$18,1)),ABS(MOD(A141/Calculator!$F$18,1)-0.5))),1)</f>
        <v>0.244673684210528</v>
      </c>
      <c r="K141" s="174" t="n">
        <f aca="false">IF(Calculator!$E$19="YES",IF(A141&lt;Calculator!$G$19,0,MIN(MIN(MOD(A141/Calculator!$F$19,1),1-MOD(A141/Calculator!$F$19,1)),ABS(MOD(A141/Calculator!$F$19,1)-0.5))),1)</f>
        <v>0.234315789473684</v>
      </c>
      <c r="L141" s="174" t="n">
        <f aca="false">IF(Calculator!$E$20="YES",IF(A141&lt;Calculator!$G$20,0,MIN(MIN(MOD(A141/Calculator!$F$20,1),1-MOD(A141/Calculator!$F$20,1)),ABS(MOD(A141/Calculator!$F$20,1)-0.5))),1)</f>
        <v>1</v>
      </c>
      <c r="M141" s="174" t="n">
        <f aca="false">MIN(B141:L141)</f>
        <v>0.0667368421052618</v>
      </c>
      <c r="N141" s="174" t="n">
        <f aca="false">SUMPRODUCT(($M$5:$M$555&gt;M141)*1)+SUMPRODUCT(($M$5:$M$555=M141)*(ROW($M$5:$M$555)&lt;ROW(M141)))+1</f>
        <v>71</v>
      </c>
      <c r="O141" s="174" t="str">
        <f aca="false">IF(M141&gt;=0.2,"★★★ EXCELLENT",IF(M141&gt;=0.12,"★★  GOOD",IF(M141&gt;=0.07,"★  FAIR",IF(M141&gt;=0.025,"⚠  MARGINAL","✗  AVOID"))))</f>
        <v>⚠  MARGINAL</v>
      </c>
    </row>
    <row r="142" customFormat="false" ht="15" hidden="false" customHeight="true" outlineLevel="0" collapsed="false">
      <c r="A142" s="175" t="n">
        <v>18.7</v>
      </c>
      <c r="B142" s="176" t="n">
        <f aca="false">IF(Calculator!$E$10="YES",IF(A142&lt;Calculator!$G$10,0,MIN(MIN(MOD(A142/Calculator!$F$10,1),1-MOD(A142/Calculator!$F$10,1)),ABS(MOD(A142/Calculator!$F$10,1)-0.5))),1)</f>
        <v>1</v>
      </c>
      <c r="C142" s="176" t="n">
        <f aca="false">IF(Calculator!$E$11="YES",IF(A142&lt;Calculator!$G$11,0,MIN(MIN(MOD(A142/Calculator!$F$11,1),1-MOD(A142/Calculator!$F$11,1)),ABS(MOD(A142/Calculator!$F$11,1)-0.5))),1)</f>
        <v>1</v>
      </c>
      <c r="D142" s="176" t="n">
        <f aca="false">IF(Calculator!$E$12="YES",IF(A142&lt;Calculator!$G$12,0,MIN(MIN(MOD(A142/Calculator!$F$12,1),1-MOD(A142/Calculator!$F$12,1)),ABS(MOD(A142/Calculator!$F$12,1)-0.5))),1)</f>
        <v>1</v>
      </c>
      <c r="E142" s="176" t="n">
        <f aca="false">IF(Calculator!$E$13="YES",IF(A142&lt;Calculator!$G$13,0,MIN(MIN(MOD(A142/Calculator!$F$13,1),1-MOD(A142/Calculator!$F$13,1)),ABS(MOD(A142/Calculator!$F$13,1)-0.5))),1)</f>
        <v>0.0617192982456127</v>
      </c>
      <c r="F142" s="176" t="n">
        <f aca="false">IF(Calculator!$E$14="YES",IF(A142&lt;Calculator!$G$14,0,MIN(MIN(MOD(A142/Calculator!$F$14,1),1-MOD(A142/Calculator!$F$14,1)),ABS(MOD(A142/Calculator!$F$14,1)-0.5))),1)</f>
        <v>0.171315789473687</v>
      </c>
      <c r="G142" s="176" t="n">
        <f aca="false">IF(Calculator!$E$15="YES",IF(A142&lt;Calculator!$G$15,0,MIN(MIN(MOD(A142/Calculator!$F$15,1),1-MOD(A142/Calculator!$F$15,1)),ABS(MOD(A142/Calculator!$F$15,1)-0.5))),1)</f>
        <v>0.139842105263158</v>
      </c>
      <c r="H142" s="176" t="n">
        <f aca="false">IF(Calculator!$E$16="YES",IF(A142&lt;Calculator!$G$16,0,MIN(MIN(MOD(A142/Calculator!$F$16,1),1-MOD(A142/Calculator!$F$16,1)),ABS(MOD(A142/Calculator!$F$16,1)-0.5))),1)</f>
        <v>0.122409824561402</v>
      </c>
      <c r="I142" s="176" t="n">
        <f aca="false">IF(Calculator!$E$17="YES",IF(A142&lt;Calculator!$G$17,0,MIN(MIN(MOD(A142/Calculator!$F$17,1),1-MOD(A142/Calculator!$F$17,1)),ABS(MOD(A142/Calculator!$F$17,1)-0.5))),1)</f>
        <v>0.214684210526318</v>
      </c>
      <c r="J142" s="176" t="n">
        <f aca="false">IF(Calculator!$E$18="YES",IF(A142&lt;Calculator!$G$18,0,MIN(MIN(MOD(A142/Calculator!$F$18,1),1-MOD(A142/Calculator!$F$18,1)),ABS(MOD(A142/Calculator!$F$18,1)-0.5))),1)</f>
        <v>0.227171929824563</v>
      </c>
      <c r="K142" s="176" t="n">
        <f aca="false">IF(Calculator!$E$19="YES",IF(A142&lt;Calculator!$G$19,0,MIN(MIN(MOD(A142/Calculator!$F$19,1),1-MOD(A142/Calculator!$F$19,1)),ABS(MOD(A142/Calculator!$F$19,1)-0.5))),1)</f>
        <v>0.214070175438597</v>
      </c>
      <c r="L142" s="176" t="n">
        <f aca="false">IF(Calculator!$E$20="YES",IF(A142&lt;Calculator!$G$20,0,MIN(MIN(MOD(A142/Calculator!$F$20,1),1-MOD(A142/Calculator!$F$20,1)),ABS(MOD(A142/Calculator!$F$20,1)-0.5))),1)</f>
        <v>1</v>
      </c>
      <c r="M142" s="176" t="n">
        <f aca="false">MIN(B142:L142)</f>
        <v>0.0617192982456127</v>
      </c>
      <c r="N142" s="176" t="n">
        <f aca="false">SUMPRODUCT(($M$5:$M$555&gt;M142)*1)+SUMPRODUCT(($M$5:$M$555=M142)*(ROW($M$5:$M$555)&lt;ROW(M142)))+1</f>
        <v>85</v>
      </c>
      <c r="O142" s="176" t="str">
        <f aca="false">IF(M142&gt;=0.2,"★★★ EXCELLENT",IF(M142&gt;=0.12,"★★  GOOD",IF(M142&gt;=0.07,"★  FAIR",IF(M142&gt;=0.025,"⚠  MARGINAL","✗  AVOID"))))</f>
        <v>⚠  MARGINAL</v>
      </c>
    </row>
    <row r="143" customFormat="false" ht="15" hidden="false" customHeight="true" outlineLevel="0" collapsed="false">
      <c r="A143" s="173" t="n">
        <v>18.8</v>
      </c>
      <c r="B143" s="174" t="n">
        <f aca="false">IF(Calculator!$E$10="YES",IF(A143&lt;Calculator!$G$10,0,MIN(MIN(MOD(A143/Calculator!$F$10,1),1-MOD(A143/Calculator!$F$10,1)),ABS(MOD(A143/Calculator!$F$10,1)-0.5))),1)</f>
        <v>1</v>
      </c>
      <c r="C143" s="174" t="n">
        <f aca="false">IF(Calculator!$E$11="YES",IF(A143&lt;Calculator!$G$11,0,MIN(MIN(MOD(A143/Calculator!$F$11,1),1-MOD(A143/Calculator!$F$11,1)),ABS(MOD(A143/Calculator!$F$11,1)-0.5))),1)</f>
        <v>1</v>
      </c>
      <c r="D143" s="174" t="n">
        <f aca="false">IF(Calculator!$E$12="YES",IF(A143&lt;Calculator!$G$12,0,MIN(MIN(MOD(A143/Calculator!$F$12,1),1-MOD(A143/Calculator!$F$12,1)),ABS(MOD(A143/Calculator!$F$12,1)-0.5))),1)</f>
        <v>1</v>
      </c>
      <c r="E143" s="174" t="n">
        <f aca="false">IF(Calculator!$E$13="YES",IF(A143&lt;Calculator!$G$13,0,MIN(MIN(MOD(A143/Calculator!$F$13,1),1-MOD(A143/Calculator!$F$13,1)),ABS(MOD(A143/Calculator!$F$13,1)-0.5))),1)</f>
        <v>0.0567017543859635</v>
      </c>
      <c r="F143" s="174" t="n">
        <f aca="false">IF(Calculator!$E$14="YES",IF(A143&lt;Calculator!$G$14,0,MIN(MIN(MOD(A143/Calculator!$F$14,1),1-MOD(A143/Calculator!$F$14,1)),ABS(MOD(A143/Calculator!$F$14,1)-0.5))),1)</f>
        <v>0.164210526315792</v>
      </c>
      <c r="G143" s="174" t="n">
        <f aca="false">IF(Calculator!$E$15="YES",IF(A143&lt;Calculator!$G$15,0,MIN(MIN(MOD(A143/Calculator!$F$15,1),1-MOD(A143/Calculator!$F$15,1)),ABS(MOD(A143/Calculator!$F$15,1)-0.5))),1)</f>
        <v>0.129894736842105</v>
      </c>
      <c r="H143" s="174" t="n">
        <f aca="false">IF(Calculator!$E$16="YES",IF(A143&lt;Calculator!$G$16,0,MIN(MIN(MOD(A143/Calculator!$F$16,1),1-MOD(A143/Calculator!$F$16,1)),ABS(MOD(A143/Calculator!$F$16,1)-0.5))),1)</f>
        <v>0.10969543859649</v>
      </c>
      <c r="I143" s="174" t="n">
        <f aca="false">IF(Calculator!$E$17="YES",IF(A143&lt;Calculator!$G$17,0,MIN(MIN(MOD(A143/Calculator!$F$17,1),1-MOD(A143/Calculator!$F$17,1)),ABS(MOD(A143/Calculator!$F$17,1)-0.5))),1)</f>
        <v>0.199789473684213</v>
      </c>
      <c r="J143" s="174" t="n">
        <f aca="false">IF(Calculator!$E$18="YES",IF(A143&lt;Calculator!$G$18,0,MIN(MIN(MOD(A143/Calculator!$F$18,1),1-MOD(A143/Calculator!$F$18,1)),ABS(MOD(A143/Calculator!$F$18,1)-0.5))),1)</f>
        <v>0.209670175438598</v>
      </c>
      <c r="K143" s="174" t="n">
        <f aca="false">IF(Calculator!$E$19="YES",IF(A143&lt;Calculator!$G$19,0,MIN(MIN(MOD(A143/Calculator!$F$19,1),1-MOD(A143/Calculator!$F$19,1)),ABS(MOD(A143/Calculator!$F$19,1)-0.5))),1)</f>
        <v>0.193824561403509</v>
      </c>
      <c r="L143" s="174" t="n">
        <f aca="false">IF(Calculator!$E$20="YES",IF(A143&lt;Calculator!$G$20,0,MIN(MIN(MOD(A143/Calculator!$F$20,1),1-MOD(A143/Calculator!$F$20,1)),ABS(MOD(A143/Calculator!$F$20,1)-0.5))),1)</f>
        <v>1</v>
      </c>
      <c r="M143" s="174" t="n">
        <f aca="false">MIN(B143:L143)</f>
        <v>0.0567017543859635</v>
      </c>
      <c r="N143" s="174" t="n">
        <f aca="false">SUMPRODUCT(($M$5:$M$555&gt;M143)*1)+SUMPRODUCT(($M$5:$M$555=M143)*(ROW($M$5:$M$555)&lt;ROW(M143)))+1</f>
        <v>97</v>
      </c>
      <c r="O143" s="174" t="str">
        <f aca="false">IF(M143&gt;=0.2,"★★★ EXCELLENT",IF(M143&gt;=0.12,"★★  GOOD",IF(M143&gt;=0.07,"★  FAIR",IF(M143&gt;=0.025,"⚠  MARGINAL","✗  AVOID"))))</f>
        <v>⚠  MARGINAL</v>
      </c>
    </row>
    <row r="144" customFormat="false" ht="15" hidden="false" customHeight="true" outlineLevel="0" collapsed="false">
      <c r="A144" s="175" t="n">
        <v>18.9</v>
      </c>
      <c r="B144" s="176" t="n">
        <f aca="false">IF(Calculator!$E$10="YES",IF(A144&lt;Calculator!$G$10,0,MIN(MIN(MOD(A144/Calculator!$F$10,1),1-MOD(A144/Calculator!$F$10,1)),ABS(MOD(A144/Calculator!$F$10,1)-0.5))),1)</f>
        <v>1</v>
      </c>
      <c r="C144" s="176" t="n">
        <f aca="false">IF(Calculator!$E$11="YES",IF(A144&lt;Calculator!$G$11,0,MIN(MIN(MOD(A144/Calculator!$F$11,1),1-MOD(A144/Calculator!$F$11,1)),ABS(MOD(A144/Calculator!$F$11,1)-0.5))),1)</f>
        <v>1</v>
      </c>
      <c r="D144" s="176" t="n">
        <f aca="false">IF(Calculator!$E$12="YES",IF(A144&lt;Calculator!$G$12,0,MIN(MIN(MOD(A144/Calculator!$F$12,1),1-MOD(A144/Calculator!$F$12,1)),ABS(MOD(A144/Calculator!$F$12,1)-0.5))),1)</f>
        <v>1</v>
      </c>
      <c r="E144" s="176" t="n">
        <f aca="false">IF(Calculator!$E$13="YES",IF(A144&lt;Calculator!$G$13,0,MIN(MIN(MOD(A144/Calculator!$F$13,1),1-MOD(A144/Calculator!$F$13,1)),ABS(MOD(A144/Calculator!$F$13,1)-0.5))),1)</f>
        <v>0.0516842105263146</v>
      </c>
      <c r="F144" s="176" t="n">
        <f aca="false">IF(Calculator!$E$14="YES",IF(A144&lt;Calculator!$G$14,0,MIN(MIN(MOD(A144/Calculator!$F$14,1),1-MOD(A144/Calculator!$F$14,1)),ABS(MOD(A144/Calculator!$F$14,1)-0.5))),1)</f>
        <v>0.157105263157897</v>
      </c>
      <c r="G144" s="176" t="n">
        <f aca="false">IF(Calculator!$E$15="YES",IF(A144&lt;Calculator!$G$15,0,MIN(MIN(MOD(A144/Calculator!$F$15,1),1-MOD(A144/Calculator!$F$15,1)),ABS(MOD(A144/Calculator!$F$15,1)-0.5))),1)</f>
        <v>0.119947368421053</v>
      </c>
      <c r="H144" s="176" t="n">
        <f aca="false">IF(Calculator!$E$16="YES",IF(A144&lt;Calculator!$G$16,0,MIN(MIN(MOD(A144/Calculator!$F$16,1),1-MOD(A144/Calculator!$F$16,1)),ABS(MOD(A144/Calculator!$F$16,1)-0.5))),1)</f>
        <v>0.0969810526315773</v>
      </c>
      <c r="I144" s="176" t="n">
        <f aca="false">IF(Calculator!$E$17="YES",IF(A144&lt;Calculator!$G$17,0,MIN(MIN(MOD(A144/Calculator!$F$17,1),1-MOD(A144/Calculator!$F$17,1)),ABS(MOD(A144/Calculator!$F$17,1)-0.5))),1)</f>
        <v>0.184894736842108</v>
      </c>
      <c r="J144" s="176" t="n">
        <f aca="false">IF(Calculator!$E$18="YES",IF(A144&lt;Calculator!$G$18,0,MIN(MIN(MOD(A144/Calculator!$F$18,1),1-MOD(A144/Calculator!$F$18,1)),ABS(MOD(A144/Calculator!$F$18,1)-0.5))),1)</f>
        <v>0.192168421052633</v>
      </c>
      <c r="K144" s="176" t="n">
        <f aca="false">IF(Calculator!$E$19="YES",IF(A144&lt;Calculator!$G$19,0,MIN(MIN(MOD(A144/Calculator!$F$19,1),1-MOD(A144/Calculator!$F$19,1)),ABS(MOD(A144/Calculator!$F$19,1)-0.5))),1)</f>
        <v>0.173578947368422</v>
      </c>
      <c r="L144" s="176" t="n">
        <f aca="false">IF(Calculator!$E$20="YES",IF(A144&lt;Calculator!$G$20,0,MIN(MIN(MOD(A144/Calculator!$F$20,1),1-MOD(A144/Calculator!$F$20,1)),ABS(MOD(A144/Calculator!$F$20,1)-0.5))),1)</f>
        <v>1</v>
      </c>
      <c r="M144" s="176" t="n">
        <f aca="false">MIN(B144:L144)</f>
        <v>0.0516842105263146</v>
      </c>
      <c r="N144" s="176" t="n">
        <f aca="false">SUMPRODUCT(($M$5:$M$555&gt;M144)*1)+SUMPRODUCT(($M$5:$M$555=M144)*(ROW($M$5:$M$555)&lt;ROW(M144)))+1</f>
        <v>109</v>
      </c>
      <c r="O144" s="176" t="str">
        <f aca="false">IF(M144&gt;=0.2,"★★★ EXCELLENT",IF(M144&gt;=0.12,"★★  GOOD",IF(M144&gt;=0.07,"★  FAIR",IF(M144&gt;=0.025,"⚠  MARGINAL","✗  AVOID"))))</f>
        <v>⚠  MARGINAL</v>
      </c>
    </row>
    <row r="145" customFormat="false" ht="15" hidden="false" customHeight="true" outlineLevel="0" collapsed="false">
      <c r="A145" s="173" t="n">
        <v>19</v>
      </c>
      <c r="B145" s="174" t="n">
        <f aca="false">IF(Calculator!$E$10="YES",IF(A145&lt;Calculator!$G$10,0,MIN(MIN(MOD(A145/Calculator!$F$10,1),1-MOD(A145/Calculator!$F$10,1)),ABS(MOD(A145/Calculator!$F$10,1)-0.5))),1)</f>
        <v>1</v>
      </c>
      <c r="C145" s="174" t="n">
        <f aca="false">IF(Calculator!$E$11="YES",IF(A145&lt;Calculator!$G$11,0,MIN(MIN(MOD(A145/Calculator!$F$11,1),1-MOD(A145/Calculator!$F$11,1)),ABS(MOD(A145/Calculator!$F$11,1)-0.5))),1)</f>
        <v>1</v>
      </c>
      <c r="D145" s="174" t="n">
        <f aca="false">IF(Calculator!$E$12="YES",IF(A145&lt;Calculator!$G$12,0,MIN(MIN(MOD(A145/Calculator!$F$12,1),1-MOD(A145/Calculator!$F$12,1)),ABS(MOD(A145/Calculator!$F$12,1)-0.5))),1)</f>
        <v>1</v>
      </c>
      <c r="E145" s="174" t="n">
        <f aca="false">IF(Calculator!$E$13="YES",IF(A145&lt;Calculator!$G$13,0,MIN(MIN(MOD(A145/Calculator!$F$13,1),1-MOD(A145/Calculator!$F$13,1)),ABS(MOD(A145/Calculator!$F$13,1)-0.5))),1)</f>
        <v>0.0466666666666653</v>
      </c>
      <c r="F145" s="174" t="n">
        <f aca="false">IF(Calculator!$E$14="YES",IF(A145&lt;Calculator!$G$14,0,MIN(MIN(MOD(A145/Calculator!$F$14,1),1-MOD(A145/Calculator!$F$14,1)),ABS(MOD(A145/Calculator!$F$14,1)-0.5))),1)</f>
        <v>0.150000000000002</v>
      </c>
      <c r="G145" s="174" t="n">
        <f aca="false">IF(Calculator!$E$15="YES",IF(A145&lt;Calculator!$G$15,0,MIN(MIN(MOD(A145/Calculator!$F$15,1),1-MOD(A145/Calculator!$F$15,1)),ABS(MOD(A145/Calculator!$F$15,1)-0.5))),1)</f>
        <v>0.11</v>
      </c>
      <c r="H145" s="174" t="n">
        <f aca="false">IF(Calculator!$E$16="YES",IF(A145&lt;Calculator!$G$16,0,MIN(MIN(MOD(A145/Calculator!$F$16,1),1-MOD(A145/Calculator!$F$16,1)),ABS(MOD(A145/Calculator!$F$16,1)-0.5))),1)</f>
        <v>0.0842666666666649</v>
      </c>
      <c r="I145" s="174" t="n">
        <f aca="false">IF(Calculator!$E$17="YES",IF(A145&lt;Calculator!$G$17,0,MIN(MIN(MOD(A145/Calculator!$F$17,1),1-MOD(A145/Calculator!$F$17,1)),ABS(MOD(A145/Calculator!$F$17,1)-0.5))),1)</f>
        <v>0.170000000000002</v>
      </c>
      <c r="J145" s="174" t="n">
        <f aca="false">IF(Calculator!$E$18="YES",IF(A145&lt;Calculator!$G$18,0,MIN(MIN(MOD(A145/Calculator!$F$18,1),1-MOD(A145/Calculator!$F$18,1)),ABS(MOD(A145/Calculator!$F$18,1)-0.5))),1)</f>
        <v>0.174666666666668</v>
      </c>
      <c r="K145" s="174" t="n">
        <f aca="false">IF(Calculator!$E$19="YES",IF(A145&lt;Calculator!$G$19,0,MIN(MIN(MOD(A145/Calculator!$F$19,1),1-MOD(A145/Calculator!$F$19,1)),ABS(MOD(A145/Calculator!$F$19,1)-0.5))),1)</f>
        <v>0.153333333333333</v>
      </c>
      <c r="L145" s="174" t="n">
        <f aca="false">IF(Calculator!$E$20="YES",IF(A145&lt;Calculator!$G$20,0,MIN(MIN(MOD(A145/Calculator!$F$20,1),1-MOD(A145/Calculator!$F$20,1)),ABS(MOD(A145/Calculator!$F$20,1)-0.5))),1)</f>
        <v>1</v>
      </c>
      <c r="M145" s="174" t="n">
        <f aca="false">MIN(B145:L145)</f>
        <v>0.0466666666666653</v>
      </c>
      <c r="N145" s="174" t="n">
        <f aca="false">SUMPRODUCT(($M$5:$M$555&gt;M145)*1)+SUMPRODUCT(($M$5:$M$555=M145)*(ROW($M$5:$M$555)&lt;ROW(M145)))+1</f>
        <v>131</v>
      </c>
      <c r="O145" s="174" t="str">
        <f aca="false">IF(M145&gt;=0.2,"★★★ EXCELLENT",IF(M145&gt;=0.12,"★★  GOOD",IF(M145&gt;=0.07,"★  FAIR",IF(M145&gt;=0.025,"⚠  MARGINAL","✗  AVOID"))))</f>
        <v>⚠  MARGINAL</v>
      </c>
    </row>
    <row r="146" customFormat="false" ht="15" hidden="false" customHeight="true" outlineLevel="0" collapsed="false">
      <c r="A146" s="175" t="n">
        <v>19.1</v>
      </c>
      <c r="B146" s="176" t="n">
        <f aca="false">IF(Calculator!$E$10="YES",IF(A146&lt;Calculator!$G$10,0,MIN(MIN(MOD(A146/Calculator!$F$10,1),1-MOD(A146/Calculator!$F$10,1)),ABS(MOD(A146/Calculator!$F$10,1)-0.5))),1)</f>
        <v>1</v>
      </c>
      <c r="C146" s="176" t="n">
        <f aca="false">IF(Calculator!$E$11="YES",IF(A146&lt;Calculator!$G$11,0,MIN(MIN(MOD(A146/Calculator!$F$11,1),1-MOD(A146/Calculator!$F$11,1)),ABS(MOD(A146/Calculator!$F$11,1)-0.5))),1)</f>
        <v>1</v>
      </c>
      <c r="D146" s="176" t="n">
        <f aca="false">IF(Calculator!$E$12="YES",IF(A146&lt;Calculator!$G$12,0,MIN(MIN(MOD(A146/Calculator!$F$12,1),1-MOD(A146/Calculator!$F$12,1)),ABS(MOD(A146/Calculator!$F$12,1)-0.5))),1)</f>
        <v>1</v>
      </c>
      <c r="E146" s="176" t="n">
        <f aca="false">IF(Calculator!$E$13="YES",IF(A146&lt;Calculator!$G$13,0,MIN(MIN(MOD(A146/Calculator!$F$13,1),1-MOD(A146/Calculator!$F$13,1)),ABS(MOD(A146/Calculator!$F$13,1)-0.5))),1)</f>
        <v>0.0416491228070161</v>
      </c>
      <c r="F146" s="176" t="n">
        <f aca="false">IF(Calculator!$E$14="YES",IF(A146&lt;Calculator!$G$14,0,MIN(MIN(MOD(A146/Calculator!$F$14,1),1-MOD(A146/Calculator!$F$14,1)),ABS(MOD(A146/Calculator!$F$14,1)-0.5))),1)</f>
        <v>0.142894736842108</v>
      </c>
      <c r="G146" s="176" t="n">
        <f aca="false">IF(Calculator!$E$15="YES",IF(A146&lt;Calculator!$G$15,0,MIN(MIN(MOD(A146/Calculator!$F$15,1),1-MOD(A146/Calculator!$F$15,1)),ABS(MOD(A146/Calculator!$F$15,1)-0.5))),1)</f>
        <v>0.100052631578947</v>
      </c>
      <c r="H146" s="176" t="n">
        <f aca="false">IF(Calculator!$E$16="YES",IF(A146&lt;Calculator!$G$16,0,MIN(MIN(MOD(A146/Calculator!$F$16,1),1-MOD(A146/Calculator!$F$16,1)),ABS(MOD(A146/Calculator!$F$16,1)-0.5))),1)</f>
        <v>0.0715522807017526</v>
      </c>
      <c r="I146" s="176" t="n">
        <f aca="false">IF(Calculator!$E$17="YES",IF(A146&lt;Calculator!$G$17,0,MIN(MIN(MOD(A146/Calculator!$F$17,1),1-MOD(A146/Calculator!$F$17,1)),ABS(MOD(A146/Calculator!$F$17,1)-0.5))),1)</f>
        <v>0.155105263157897</v>
      </c>
      <c r="J146" s="176" t="n">
        <f aca="false">IF(Calculator!$E$18="YES",IF(A146&lt;Calculator!$G$18,0,MIN(MIN(MOD(A146/Calculator!$F$18,1),1-MOD(A146/Calculator!$F$18,1)),ABS(MOD(A146/Calculator!$F$18,1)-0.5))),1)</f>
        <v>0.157164912280703</v>
      </c>
      <c r="K146" s="176" t="n">
        <f aca="false">IF(Calculator!$E$19="YES",IF(A146&lt;Calculator!$G$19,0,MIN(MIN(MOD(A146/Calculator!$F$19,1),1-MOD(A146/Calculator!$F$19,1)),ABS(MOD(A146/Calculator!$F$19,1)-0.5))),1)</f>
        <v>0.133087719298246</v>
      </c>
      <c r="L146" s="176" t="n">
        <f aca="false">IF(Calculator!$E$20="YES",IF(A146&lt;Calculator!$G$20,0,MIN(MIN(MOD(A146/Calculator!$F$20,1),1-MOD(A146/Calculator!$F$20,1)),ABS(MOD(A146/Calculator!$F$20,1)-0.5))),1)</f>
        <v>1</v>
      </c>
      <c r="M146" s="176" t="n">
        <f aca="false">MIN(B146:L146)</f>
        <v>0.0416491228070161</v>
      </c>
      <c r="N146" s="176" t="n">
        <f aca="false">SUMPRODUCT(($M$5:$M$555&gt;M146)*1)+SUMPRODUCT(($M$5:$M$555=M146)*(ROW($M$5:$M$555)&lt;ROW(M146)))+1</f>
        <v>157</v>
      </c>
      <c r="O146" s="176" t="str">
        <f aca="false">IF(M146&gt;=0.2,"★★★ EXCELLENT",IF(M146&gt;=0.12,"★★  GOOD",IF(M146&gt;=0.07,"★  FAIR",IF(M146&gt;=0.025,"⚠  MARGINAL","✗  AVOID"))))</f>
        <v>⚠  MARGINAL</v>
      </c>
    </row>
    <row r="147" customFormat="false" ht="15" hidden="false" customHeight="true" outlineLevel="0" collapsed="false">
      <c r="A147" s="173" t="n">
        <v>19.2</v>
      </c>
      <c r="B147" s="174" t="n">
        <f aca="false">IF(Calculator!$E$10="YES",IF(A147&lt;Calculator!$G$10,0,MIN(MIN(MOD(A147/Calculator!$F$10,1),1-MOD(A147/Calculator!$F$10,1)),ABS(MOD(A147/Calculator!$F$10,1)-0.5))),1)</f>
        <v>1</v>
      </c>
      <c r="C147" s="174" t="n">
        <f aca="false">IF(Calculator!$E$11="YES",IF(A147&lt;Calculator!$G$11,0,MIN(MIN(MOD(A147/Calculator!$F$11,1),1-MOD(A147/Calculator!$F$11,1)),ABS(MOD(A147/Calculator!$F$11,1)-0.5))),1)</f>
        <v>1</v>
      </c>
      <c r="D147" s="174" t="n">
        <f aca="false">IF(Calculator!$E$12="YES",IF(A147&lt;Calculator!$G$12,0,MIN(MIN(MOD(A147/Calculator!$F$12,1),1-MOD(A147/Calculator!$F$12,1)),ABS(MOD(A147/Calculator!$F$12,1)-0.5))),1)</f>
        <v>1</v>
      </c>
      <c r="E147" s="174" t="n">
        <f aca="false">IF(Calculator!$E$13="YES",IF(A147&lt;Calculator!$G$13,0,MIN(MIN(MOD(A147/Calculator!$F$13,1),1-MOD(A147/Calculator!$F$13,1)),ABS(MOD(A147/Calculator!$F$13,1)-0.5))),1)</f>
        <v>0.0366315789473671</v>
      </c>
      <c r="F147" s="174" t="n">
        <f aca="false">IF(Calculator!$E$14="YES",IF(A147&lt;Calculator!$G$14,0,MIN(MIN(MOD(A147/Calculator!$F$14,1),1-MOD(A147/Calculator!$F$14,1)),ABS(MOD(A147/Calculator!$F$14,1)-0.5))),1)</f>
        <v>0.135789473684213</v>
      </c>
      <c r="G147" s="174" t="n">
        <f aca="false">IF(Calculator!$E$15="YES",IF(A147&lt;Calculator!$G$15,0,MIN(MIN(MOD(A147/Calculator!$F$15,1),1-MOD(A147/Calculator!$F$15,1)),ABS(MOD(A147/Calculator!$F$15,1)-0.5))),1)</f>
        <v>0.0901052631578947</v>
      </c>
      <c r="H147" s="174" t="n">
        <f aca="false">IF(Calculator!$E$16="YES",IF(A147&lt;Calculator!$G$16,0,MIN(MIN(MOD(A147/Calculator!$F$16,1),1-MOD(A147/Calculator!$F$16,1)),ABS(MOD(A147/Calculator!$F$16,1)-0.5))),1)</f>
        <v>0.0588378947368406</v>
      </c>
      <c r="I147" s="174" t="n">
        <f aca="false">IF(Calculator!$E$17="YES",IF(A147&lt;Calculator!$G$17,0,MIN(MIN(MOD(A147/Calculator!$F$17,1),1-MOD(A147/Calculator!$F$17,1)),ABS(MOD(A147/Calculator!$F$17,1)-0.5))),1)</f>
        <v>0.140210526315792</v>
      </c>
      <c r="J147" s="174" t="n">
        <f aca="false">IF(Calculator!$E$18="YES",IF(A147&lt;Calculator!$G$18,0,MIN(MIN(MOD(A147/Calculator!$F$18,1),1-MOD(A147/Calculator!$F$18,1)),ABS(MOD(A147/Calculator!$F$18,1)-0.5))),1)</f>
        <v>0.139663157894739</v>
      </c>
      <c r="K147" s="174" t="n">
        <f aca="false">IF(Calculator!$E$19="YES",IF(A147&lt;Calculator!$G$19,0,MIN(MIN(MOD(A147/Calculator!$F$19,1),1-MOD(A147/Calculator!$F$19,1)),ABS(MOD(A147/Calculator!$F$19,1)-0.5))),1)</f>
        <v>0.112842105263158</v>
      </c>
      <c r="L147" s="174" t="n">
        <f aca="false">IF(Calculator!$E$20="YES",IF(A147&lt;Calculator!$G$20,0,MIN(MIN(MOD(A147/Calculator!$F$20,1),1-MOD(A147/Calculator!$F$20,1)),ABS(MOD(A147/Calculator!$F$20,1)-0.5))),1)</f>
        <v>1</v>
      </c>
      <c r="M147" s="174" t="n">
        <f aca="false">MIN(B147:L147)</f>
        <v>0.0366315789473671</v>
      </c>
      <c r="N147" s="174" t="n">
        <f aca="false">SUMPRODUCT(($M$5:$M$555&gt;M147)*1)+SUMPRODUCT(($M$5:$M$555=M147)*(ROW($M$5:$M$555)&lt;ROW(M147)))+1</f>
        <v>178</v>
      </c>
      <c r="O147" s="174" t="str">
        <f aca="false">IF(M147&gt;=0.2,"★★★ EXCELLENT",IF(M147&gt;=0.12,"★★  GOOD",IF(M147&gt;=0.07,"★  FAIR",IF(M147&gt;=0.025,"⚠  MARGINAL","✗  AVOID"))))</f>
        <v>⚠  MARGINAL</v>
      </c>
    </row>
    <row r="148" customFormat="false" ht="15" hidden="false" customHeight="true" outlineLevel="0" collapsed="false">
      <c r="A148" s="175" t="n">
        <v>19.3</v>
      </c>
      <c r="B148" s="176" t="n">
        <f aca="false">IF(Calculator!$E$10="YES",IF(A148&lt;Calculator!$G$10,0,MIN(MIN(MOD(A148/Calculator!$F$10,1),1-MOD(A148/Calculator!$F$10,1)),ABS(MOD(A148/Calculator!$F$10,1)-0.5))),1)</f>
        <v>1</v>
      </c>
      <c r="C148" s="176" t="n">
        <f aca="false">IF(Calculator!$E$11="YES",IF(A148&lt;Calculator!$G$11,0,MIN(MIN(MOD(A148/Calculator!$F$11,1),1-MOD(A148/Calculator!$F$11,1)),ABS(MOD(A148/Calculator!$F$11,1)-0.5))),1)</f>
        <v>1</v>
      </c>
      <c r="D148" s="176" t="n">
        <f aca="false">IF(Calculator!$E$12="YES",IF(A148&lt;Calculator!$G$12,0,MIN(MIN(MOD(A148/Calculator!$F$12,1),1-MOD(A148/Calculator!$F$12,1)),ABS(MOD(A148/Calculator!$F$12,1)-0.5))),1)</f>
        <v>1</v>
      </c>
      <c r="E148" s="176" t="n">
        <f aca="false">IF(Calculator!$E$13="YES",IF(A148&lt;Calculator!$G$13,0,MIN(MIN(MOD(A148/Calculator!$F$13,1),1-MOD(A148/Calculator!$F$13,1)),ABS(MOD(A148/Calculator!$F$13,1)-0.5))),1)</f>
        <v>0.0316140350877179</v>
      </c>
      <c r="F148" s="176" t="n">
        <f aca="false">IF(Calculator!$E$14="YES",IF(A148&lt;Calculator!$G$14,0,MIN(MIN(MOD(A148/Calculator!$F$14,1),1-MOD(A148/Calculator!$F$14,1)),ABS(MOD(A148/Calculator!$F$14,1)-0.5))),1)</f>
        <v>0.128684210526318</v>
      </c>
      <c r="G148" s="176" t="n">
        <f aca="false">IF(Calculator!$E$15="YES",IF(A148&lt;Calculator!$G$15,0,MIN(MIN(MOD(A148/Calculator!$F$15,1),1-MOD(A148/Calculator!$F$15,1)),ABS(MOD(A148/Calculator!$F$15,1)-0.5))),1)</f>
        <v>0.080157894736842</v>
      </c>
      <c r="H148" s="176" t="n">
        <f aca="false">IF(Calculator!$E$16="YES",IF(A148&lt;Calculator!$G$16,0,MIN(MIN(MOD(A148/Calculator!$F$16,1),1-MOD(A148/Calculator!$F$16,1)),ABS(MOD(A148/Calculator!$F$16,1)-0.5))),1)</f>
        <v>0.0461235087719283</v>
      </c>
      <c r="I148" s="176" t="n">
        <f aca="false">IF(Calculator!$E$17="YES",IF(A148&lt;Calculator!$G$17,0,MIN(MIN(MOD(A148/Calculator!$F$17,1),1-MOD(A148/Calculator!$F$17,1)),ABS(MOD(A148/Calculator!$F$17,1)-0.5))),1)</f>
        <v>0.125315789473687</v>
      </c>
      <c r="J148" s="176" t="n">
        <f aca="false">IF(Calculator!$E$18="YES",IF(A148&lt;Calculator!$G$18,0,MIN(MIN(MOD(A148/Calculator!$F$18,1),1-MOD(A148/Calculator!$F$18,1)),ABS(MOD(A148/Calculator!$F$18,1)-0.5))),1)</f>
        <v>0.122161403508773</v>
      </c>
      <c r="K148" s="176" t="n">
        <f aca="false">IF(Calculator!$E$19="YES",IF(A148&lt;Calculator!$G$19,0,MIN(MIN(MOD(A148/Calculator!$F$19,1),1-MOD(A148/Calculator!$F$19,1)),ABS(MOD(A148/Calculator!$F$19,1)-0.5))),1)</f>
        <v>0.0925964912280701</v>
      </c>
      <c r="L148" s="176" t="n">
        <f aca="false">IF(Calculator!$E$20="YES",IF(A148&lt;Calculator!$G$20,0,MIN(MIN(MOD(A148/Calculator!$F$20,1),1-MOD(A148/Calculator!$F$20,1)),ABS(MOD(A148/Calculator!$F$20,1)-0.5))),1)</f>
        <v>1</v>
      </c>
      <c r="M148" s="176" t="n">
        <f aca="false">MIN(B148:L148)</f>
        <v>0.0316140350877179</v>
      </c>
      <c r="N148" s="176" t="n">
        <f aca="false">SUMPRODUCT(($M$5:$M$555&gt;M148)*1)+SUMPRODUCT(($M$5:$M$555=M148)*(ROW($M$5:$M$555)&lt;ROW(M148)))+1</f>
        <v>203</v>
      </c>
      <c r="O148" s="176" t="str">
        <f aca="false">IF(M148&gt;=0.2,"★★★ EXCELLENT",IF(M148&gt;=0.12,"★★  GOOD",IF(M148&gt;=0.07,"★  FAIR",IF(M148&gt;=0.025,"⚠  MARGINAL","✗  AVOID"))))</f>
        <v>⚠  MARGINAL</v>
      </c>
    </row>
    <row r="149" customFormat="false" ht="15" hidden="false" customHeight="true" outlineLevel="0" collapsed="false">
      <c r="A149" s="173" t="n">
        <v>19.4</v>
      </c>
      <c r="B149" s="174" t="n">
        <f aca="false">IF(Calculator!$E$10="YES",IF(A149&lt;Calculator!$G$10,0,MIN(MIN(MOD(A149/Calculator!$F$10,1),1-MOD(A149/Calculator!$F$10,1)),ABS(MOD(A149/Calculator!$F$10,1)-0.5))),1)</f>
        <v>1</v>
      </c>
      <c r="C149" s="174" t="n">
        <f aca="false">IF(Calculator!$E$11="YES",IF(A149&lt;Calculator!$G$11,0,MIN(MIN(MOD(A149/Calculator!$F$11,1),1-MOD(A149/Calculator!$F$11,1)),ABS(MOD(A149/Calculator!$F$11,1)-0.5))),1)</f>
        <v>1</v>
      </c>
      <c r="D149" s="174" t="n">
        <f aca="false">IF(Calculator!$E$12="YES",IF(A149&lt;Calculator!$G$12,0,MIN(MIN(MOD(A149/Calculator!$F$12,1),1-MOD(A149/Calculator!$F$12,1)),ABS(MOD(A149/Calculator!$F$12,1)-0.5))),1)</f>
        <v>1</v>
      </c>
      <c r="E149" s="174" t="n">
        <f aca="false">IF(Calculator!$E$13="YES",IF(A149&lt;Calculator!$G$13,0,MIN(MIN(MOD(A149/Calculator!$F$13,1),1-MOD(A149/Calculator!$F$13,1)),ABS(MOD(A149/Calculator!$F$13,1)-0.5))),1)</f>
        <v>0.0265964912280688</v>
      </c>
      <c r="F149" s="174" t="n">
        <f aca="false">IF(Calculator!$E$14="YES",IF(A149&lt;Calculator!$G$14,0,MIN(MIN(MOD(A149/Calculator!$F$14,1),1-MOD(A149/Calculator!$F$14,1)),ABS(MOD(A149/Calculator!$F$14,1)-0.5))),1)</f>
        <v>0.121578947368424</v>
      </c>
      <c r="G149" s="174" t="n">
        <f aca="false">IF(Calculator!$E$15="YES",IF(A149&lt;Calculator!$G$15,0,MIN(MIN(MOD(A149/Calculator!$F$15,1),1-MOD(A149/Calculator!$F$15,1)),ABS(MOD(A149/Calculator!$F$15,1)-0.5))),1)</f>
        <v>0.0702105263157895</v>
      </c>
      <c r="H149" s="174" t="n">
        <f aca="false">IF(Calculator!$E$16="YES",IF(A149&lt;Calculator!$G$16,0,MIN(MIN(MOD(A149/Calculator!$F$16,1),1-MOD(A149/Calculator!$F$16,1)),ABS(MOD(A149/Calculator!$F$16,1)-0.5))),1)</f>
        <v>0.0334091228070159</v>
      </c>
      <c r="I149" s="174" t="n">
        <f aca="false">IF(Calculator!$E$17="YES",IF(A149&lt;Calculator!$G$17,0,MIN(MIN(MOD(A149/Calculator!$F$17,1),1-MOD(A149/Calculator!$F$17,1)),ABS(MOD(A149/Calculator!$F$17,1)-0.5))),1)</f>
        <v>0.110421052631581</v>
      </c>
      <c r="J149" s="174" t="n">
        <f aca="false">IF(Calculator!$E$18="YES",IF(A149&lt;Calculator!$G$18,0,MIN(MIN(MOD(A149/Calculator!$F$18,1),1-MOD(A149/Calculator!$F$18,1)),ABS(MOD(A149/Calculator!$F$18,1)-0.5))),1)</f>
        <v>0.104659649122809</v>
      </c>
      <c r="K149" s="174" t="n">
        <f aca="false">IF(Calculator!$E$19="YES",IF(A149&lt;Calculator!$G$19,0,MIN(MIN(MOD(A149/Calculator!$F$19,1),1-MOD(A149/Calculator!$F$19,1)),ABS(MOD(A149/Calculator!$F$19,1)-0.5))),1)</f>
        <v>0.0723508771929828</v>
      </c>
      <c r="L149" s="174" t="n">
        <f aca="false">IF(Calculator!$E$20="YES",IF(A149&lt;Calculator!$G$20,0,MIN(MIN(MOD(A149/Calculator!$F$20,1),1-MOD(A149/Calculator!$F$20,1)),ABS(MOD(A149/Calculator!$F$20,1)-0.5))),1)</f>
        <v>1</v>
      </c>
      <c r="M149" s="174" t="n">
        <f aca="false">MIN(B149:L149)</f>
        <v>0.0265964912280688</v>
      </c>
      <c r="N149" s="174" t="n">
        <f aca="false">SUMPRODUCT(($M$5:$M$555&gt;M149)*1)+SUMPRODUCT(($M$5:$M$555=M149)*(ROW($M$5:$M$555)&lt;ROW(M149)))+1</f>
        <v>240</v>
      </c>
      <c r="O149" s="174" t="str">
        <f aca="false">IF(M149&gt;=0.2,"★★★ EXCELLENT",IF(M149&gt;=0.12,"★★  GOOD",IF(M149&gt;=0.07,"★  FAIR",IF(M149&gt;=0.025,"⚠  MARGINAL","✗  AVOID"))))</f>
        <v>⚠  MARGINAL</v>
      </c>
    </row>
    <row r="150" customFormat="false" ht="15" hidden="false" customHeight="true" outlineLevel="0" collapsed="false">
      <c r="A150" s="175" t="n">
        <v>19.5</v>
      </c>
      <c r="B150" s="176" t="n">
        <f aca="false">IF(Calculator!$E$10="YES",IF(A150&lt;Calculator!$G$10,0,MIN(MIN(MOD(A150/Calculator!$F$10,1),1-MOD(A150/Calculator!$F$10,1)),ABS(MOD(A150/Calculator!$F$10,1)-0.5))),1)</f>
        <v>1</v>
      </c>
      <c r="C150" s="176" t="n">
        <f aca="false">IF(Calculator!$E$11="YES",IF(A150&lt;Calculator!$G$11,0,MIN(MIN(MOD(A150/Calculator!$F$11,1),1-MOD(A150/Calculator!$F$11,1)),ABS(MOD(A150/Calculator!$F$11,1)-0.5))),1)</f>
        <v>1</v>
      </c>
      <c r="D150" s="176" t="n">
        <f aca="false">IF(Calculator!$E$12="YES",IF(A150&lt;Calculator!$G$12,0,MIN(MIN(MOD(A150/Calculator!$F$12,1),1-MOD(A150/Calculator!$F$12,1)),ABS(MOD(A150/Calculator!$F$12,1)-0.5))),1)</f>
        <v>1</v>
      </c>
      <c r="E150" s="176" t="n">
        <f aca="false">IF(Calculator!$E$13="YES",IF(A150&lt;Calculator!$G$13,0,MIN(MIN(MOD(A150/Calculator!$F$13,1),1-MOD(A150/Calculator!$F$13,1)),ABS(MOD(A150/Calculator!$F$13,1)-0.5))),1)</f>
        <v>0.0215789473684197</v>
      </c>
      <c r="F150" s="176" t="n">
        <f aca="false">IF(Calculator!$E$14="YES",IF(A150&lt;Calculator!$G$14,0,MIN(MIN(MOD(A150/Calculator!$F$14,1),1-MOD(A150/Calculator!$F$14,1)),ABS(MOD(A150/Calculator!$F$14,1)-0.5))),1)</f>
        <v>0.114473684210529</v>
      </c>
      <c r="G150" s="176" t="n">
        <f aca="false">IF(Calculator!$E$15="YES",IF(A150&lt;Calculator!$G$15,0,MIN(MIN(MOD(A150/Calculator!$F$15,1),1-MOD(A150/Calculator!$F$15,1)),ABS(MOD(A150/Calculator!$F$15,1)-0.5))),1)</f>
        <v>0.0602631578947368</v>
      </c>
      <c r="H150" s="176" t="n">
        <f aca="false">IF(Calculator!$E$16="YES",IF(A150&lt;Calculator!$G$16,0,MIN(MIN(MOD(A150/Calculator!$F$16,1),1-MOD(A150/Calculator!$F$16,1)),ABS(MOD(A150/Calculator!$F$16,1)-0.5))),1)</f>
        <v>0.0206947368421035</v>
      </c>
      <c r="I150" s="176" t="n">
        <f aca="false">IF(Calculator!$E$17="YES",IF(A150&lt;Calculator!$G$17,0,MIN(MIN(MOD(A150/Calculator!$F$17,1),1-MOD(A150/Calculator!$F$17,1)),ABS(MOD(A150/Calculator!$F$17,1)-0.5))),1)</f>
        <v>0.0955263157894759</v>
      </c>
      <c r="J150" s="176" t="n">
        <f aca="false">IF(Calculator!$E$18="YES",IF(A150&lt;Calculator!$G$18,0,MIN(MIN(MOD(A150/Calculator!$F$18,1),1-MOD(A150/Calculator!$F$18,1)),ABS(MOD(A150/Calculator!$F$18,1)-0.5))),1)</f>
        <v>0.0871578947368437</v>
      </c>
      <c r="K150" s="176" t="n">
        <f aca="false">IF(Calculator!$E$19="YES",IF(A150&lt;Calculator!$G$19,0,MIN(MIN(MOD(A150/Calculator!$F$19,1),1-MOD(A150/Calculator!$F$19,1)),ABS(MOD(A150/Calculator!$F$19,1)-0.5))),1)</f>
        <v>0.0521052631578947</v>
      </c>
      <c r="L150" s="176" t="n">
        <f aca="false">IF(Calculator!$E$20="YES",IF(A150&lt;Calculator!$G$20,0,MIN(MIN(MOD(A150/Calculator!$F$20,1),1-MOD(A150/Calculator!$F$20,1)),ABS(MOD(A150/Calculator!$F$20,1)-0.5))),1)</f>
        <v>1</v>
      </c>
      <c r="M150" s="176" t="n">
        <f aca="false">MIN(B150:L150)</f>
        <v>0.0206947368421035</v>
      </c>
      <c r="N150" s="176" t="n">
        <f aca="false">SUMPRODUCT(($M$5:$M$555&gt;M150)*1)+SUMPRODUCT(($M$5:$M$555=M150)*(ROW($M$5:$M$555)&lt;ROW(M150)))+1</f>
        <v>285</v>
      </c>
      <c r="O150" s="176" t="str">
        <f aca="false">IF(M150&gt;=0.2,"★★★ EXCELLENT",IF(M150&gt;=0.12,"★★  GOOD",IF(M150&gt;=0.07,"★  FAIR",IF(M150&gt;=0.025,"⚠  MARGINAL","✗  AVOID"))))</f>
        <v>✗  AVOID</v>
      </c>
    </row>
    <row r="151" customFormat="false" ht="15" hidden="false" customHeight="true" outlineLevel="0" collapsed="false">
      <c r="A151" s="173" t="n">
        <v>19.6</v>
      </c>
      <c r="B151" s="174" t="n">
        <f aca="false">IF(Calculator!$E$10="YES",IF(A151&lt;Calculator!$G$10,0,MIN(MIN(MOD(A151/Calculator!$F$10,1),1-MOD(A151/Calculator!$F$10,1)),ABS(MOD(A151/Calculator!$F$10,1)-0.5))),1)</f>
        <v>1</v>
      </c>
      <c r="C151" s="174" t="n">
        <f aca="false">IF(Calculator!$E$11="YES",IF(A151&lt;Calculator!$G$11,0,MIN(MIN(MOD(A151/Calculator!$F$11,1),1-MOD(A151/Calculator!$F$11,1)),ABS(MOD(A151/Calculator!$F$11,1)-0.5))),1)</f>
        <v>1</v>
      </c>
      <c r="D151" s="174" t="n">
        <f aca="false">IF(Calculator!$E$12="YES",IF(A151&lt;Calculator!$G$12,0,MIN(MIN(MOD(A151/Calculator!$F$12,1),1-MOD(A151/Calculator!$F$12,1)),ABS(MOD(A151/Calculator!$F$12,1)-0.5))),1)</f>
        <v>1</v>
      </c>
      <c r="E151" s="174" t="n">
        <f aca="false">IF(Calculator!$E$13="YES",IF(A151&lt;Calculator!$G$13,0,MIN(MIN(MOD(A151/Calculator!$F$13,1),1-MOD(A151/Calculator!$F$13,1)),ABS(MOD(A151/Calculator!$F$13,1)-0.5))),1)</f>
        <v>0.0165614035087704</v>
      </c>
      <c r="F151" s="174" t="n">
        <f aca="false">IF(Calculator!$E$14="YES",IF(A151&lt;Calculator!$G$14,0,MIN(MIN(MOD(A151/Calculator!$F$14,1),1-MOD(A151/Calculator!$F$14,1)),ABS(MOD(A151/Calculator!$F$14,1)-0.5))),1)</f>
        <v>0.107368421052634</v>
      </c>
      <c r="G151" s="174" t="n">
        <f aca="false">IF(Calculator!$E$15="YES",IF(A151&lt;Calculator!$G$15,0,MIN(MIN(MOD(A151/Calculator!$F$15,1),1-MOD(A151/Calculator!$F$15,1)),ABS(MOD(A151/Calculator!$F$15,1)-0.5))),1)</f>
        <v>0.0503157894736839</v>
      </c>
      <c r="H151" s="174" t="n">
        <f aca="false">IF(Calculator!$E$16="YES",IF(A151&lt;Calculator!$G$16,0,MIN(MIN(MOD(A151/Calculator!$F$16,1),1-MOD(A151/Calculator!$F$16,1)),ABS(MOD(A151/Calculator!$F$16,1)-0.5))),1)</f>
        <v>0.00798035087719118</v>
      </c>
      <c r="I151" s="174" t="n">
        <f aca="false">IF(Calculator!$E$17="YES",IF(A151&lt;Calculator!$G$17,0,MIN(MIN(MOD(A151/Calculator!$F$17,1),1-MOD(A151/Calculator!$F$17,1)),ABS(MOD(A151/Calculator!$F$17,1)-0.5))),1)</f>
        <v>0.0806315789473704</v>
      </c>
      <c r="J151" s="174" t="n">
        <f aca="false">IF(Calculator!$E$18="YES",IF(A151&lt;Calculator!$G$18,0,MIN(MIN(MOD(A151/Calculator!$F$18,1),1-MOD(A151/Calculator!$F$18,1)),ABS(MOD(A151/Calculator!$F$18,1)-0.5))),1)</f>
        <v>0.0696561403508786</v>
      </c>
      <c r="K151" s="174" t="n">
        <f aca="false">IF(Calculator!$E$19="YES",IF(A151&lt;Calculator!$G$19,0,MIN(MIN(MOD(A151/Calculator!$F$19,1),1-MOD(A151/Calculator!$F$19,1)),ABS(MOD(A151/Calculator!$F$19,1)-0.5))),1)</f>
        <v>0.0318596491228069</v>
      </c>
      <c r="L151" s="174" t="n">
        <f aca="false">IF(Calculator!$E$20="YES",IF(A151&lt;Calculator!$G$20,0,MIN(MIN(MOD(A151/Calculator!$F$20,1),1-MOD(A151/Calculator!$F$20,1)),ABS(MOD(A151/Calculator!$F$20,1)-0.5))),1)</f>
        <v>1</v>
      </c>
      <c r="M151" s="174" t="n">
        <f aca="false">MIN(B151:L151)</f>
        <v>0.00798035087719118</v>
      </c>
      <c r="N151" s="174" t="n">
        <f aca="false">SUMPRODUCT(($M$5:$M$555&gt;M151)*1)+SUMPRODUCT(($M$5:$M$555=M151)*(ROW($M$5:$M$555)&lt;ROW(M151)))+1</f>
        <v>399</v>
      </c>
      <c r="O151" s="174" t="str">
        <f aca="false">IF(M151&gt;=0.2,"★★★ EXCELLENT",IF(M151&gt;=0.12,"★★  GOOD",IF(M151&gt;=0.07,"★  FAIR",IF(M151&gt;=0.025,"⚠  MARGINAL","✗  AVOID"))))</f>
        <v>✗  AVOID</v>
      </c>
    </row>
    <row r="152" customFormat="false" ht="15" hidden="false" customHeight="true" outlineLevel="0" collapsed="false">
      <c r="A152" s="175" t="n">
        <v>19.7</v>
      </c>
      <c r="B152" s="176" t="n">
        <f aca="false">IF(Calculator!$E$10="YES",IF(A152&lt;Calculator!$G$10,0,MIN(MIN(MOD(A152/Calculator!$F$10,1),1-MOD(A152/Calculator!$F$10,1)),ABS(MOD(A152/Calculator!$F$10,1)-0.5))),1)</f>
        <v>1</v>
      </c>
      <c r="C152" s="176" t="n">
        <f aca="false">IF(Calculator!$E$11="YES",IF(A152&lt;Calculator!$G$11,0,MIN(MIN(MOD(A152/Calculator!$F$11,1),1-MOD(A152/Calculator!$F$11,1)),ABS(MOD(A152/Calculator!$F$11,1)-0.5))),1)</f>
        <v>1</v>
      </c>
      <c r="D152" s="176" t="n">
        <f aca="false">IF(Calculator!$E$12="YES",IF(A152&lt;Calculator!$G$12,0,MIN(MIN(MOD(A152/Calculator!$F$12,1),1-MOD(A152/Calculator!$F$12,1)),ABS(MOD(A152/Calculator!$F$12,1)-0.5))),1)</f>
        <v>1</v>
      </c>
      <c r="E152" s="176" t="n">
        <f aca="false">IF(Calculator!$E$13="YES",IF(A152&lt;Calculator!$G$13,0,MIN(MIN(MOD(A152/Calculator!$F$13,1),1-MOD(A152/Calculator!$F$13,1)),ABS(MOD(A152/Calculator!$F$13,1)-0.5))),1)</f>
        <v>0.0115438596491214</v>
      </c>
      <c r="F152" s="176" t="n">
        <f aca="false">IF(Calculator!$E$14="YES",IF(A152&lt;Calculator!$G$14,0,MIN(MIN(MOD(A152/Calculator!$F$14,1),1-MOD(A152/Calculator!$F$14,1)),ABS(MOD(A152/Calculator!$F$14,1)-0.5))),1)</f>
        <v>0.10026315789474</v>
      </c>
      <c r="G152" s="176" t="n">
        <f aca="false">IF(Calculator!$E$15="YES",IF(A152&lt;Calculator!$G$15,0,MIN(MIN(MOD(A152/Calculator!$F$15,1),1-MOD(A152/Calculator!$F$15,1)),ABS(MOD(A152/Calculator!$F$15,1)-0.5))),1)</f>
        <v>0.0403684210526314</v>
      </c>
      <c r="H152" s="176" t="n">
        <f aca="false">IF(Calculator!$E$16="YES",IF(A152&lt;Calculator!$G$16,0,MIN(MIN(MOD(A152/Calculator!$F$16,1),1-MOD(A152/Calculator!$F$16,1)),ABS(MOD(A152/Calculator!$F$16,1)-0.5))),1)</f>
        <v>0.00473403508772075</v>
      </c>
      <c r="I152" s="176" t="n">
        <f aca="false">IF(Calculator!$E$17="YES",IF(A152&lt;Calculator!$G$17,0,MIN(MIN(MOD(A152/Calculator!$F$17,1),1-MOD(A152/Calculator!$F$17,1)),ABS(MOD(A152/Calculator!$F$17,1)-0.5))),1)</f>
        <v>0.0657368421052653</v>
      </c>
      <c r="J152" s="176" t="n">
        <f aca="false">IF(Calculator!$E$18="YES",IF(A152&lt;Calculator!$G$18,0,MIN(MIN(MOD(A152/Calculator!$F$18,1),1-MOD(A152/Calculator!$F$18,1)),ABS(MOD(A152/Calculator!$F$18,1)-0.5))),1)</f>
        <v>0.0521543859649141</v>
      </c>
      <c r="K152" s="176" t="n">
        <f aca="false">IF(Calculator!$E$19="YES",IF(A152&lt;Calculator!$G$19,0,MIN(MIN(MOD(A152/Calculator!$F$19,1),1-MOD(A152/Calculator!$F$19,1)),ABS(MOD(A152/Calculator!$F$19,1)-0.5))),1)</f>
        <v>0.0116140350877196</v>
      </c>
      <c r="L152" s="176" t="n">
        <f aca="false">IF(Calculator!$E$20="YES",IF(A152&lt;Calculator!$G$20,0,MIN(MIN(MOD(A152/Calculator!$F$20,1),1-MOD(A152/Calculator!$F$20,1)),ABS(MOD(A152/Calculator!$F$20,1)-0.5))),1)</f>
        <v>1</v>
      </c>
      <c r="M152" s="176" t="n">
        <f aca="false">MIN(B152:L152)</f>
        <v>0.00473403508772075</v>
      </c>
      <c r="N152" s="176" t="n">
        <f aca="false">SUMPRODUCT(($M$5:$M$555&gt;M152)*1)+SUMPRODUCT(($M$5:$M$555=M152)*(ROW($M$5:$M$555)&lt;ROW(M152)))+1</f>
        <v>439</v>
      </c>
      <c r="O152" s="176" t="str">
        <f aca="false">IF(M152&gt;=0.2,"★★★ EXCELLENT",IF(M152&gt;=0.12,"★★  GOOD",IF(M152&gt;=0.07,"★  FAIR",IF(M152&gt;=0.025,"⚠  MARGINAL","✗  AVOID"))))</f>
        <v>✗  AVOID</v>
      </c>
    </row>
    <row r="153" customFormat="false" ht="15" hidden="false" customHeight="true" outlineLevel="0" collapsed="false">
      <c r="A153" s="173" t="n">
        <v>19.8</v>
      </c>
      <c r="B153" s="174" t="n">
        <f aca="false">IF(Calculator!$E$10="YES",IF(A153&lt;Calculator!$G$10,0,MIN(MIN(MOD(A153/Calculator!$F$10,1),1-MOD(A153/Calculator!$F$10,1)),ABS(MOD(A153/Calculator!$F$10,1)-0.5))),1)</f>
        <v>1</v>
      </c>
      <c r="C153" s="174" t="n">
        <f aca="false">IF(Calculator!$E$11="YES",IF(A153&lt;Calculator!$G$11,0,MIN(MIN(MOD(A153/Calculator!$F$11,1),1-MOD(A153/Calculator!$F$11,1)),ABS(MOD(A153/Calculator!$F$11,1)-0.5))),1)</f>
        <v>1</v>
      </c>
      <c r="D153" s="174" t="n">
        <f aca="false">IF(Calculator!$E$12="YES",IF(A153&lt;Calculator!$G$12,0,MIN(MIN(MOD(A153/Calculator!$F$12,1),1-MOD(A153/Calculator!$F$12,1)),ABS(MOD(A153/Calculator!$F$12,1)-0.5))),1)</f>
        <v>1</v>
      </c>
      <c r="E153" s="174" t="n">
        <f aca="false">IF(Calculator!$E$13="YES",IF(A153&lt;Calculator!$G$13,0,MIN(MIN(MOD(A153/Calculator!$F$13,1),1-MOD(A153/Calculator!$F$13,1)),ABS(MOD(A153/Calculator!$F$13,1)-0.5))),1)</f>
        <v>0.00652631578947227</v>
      </c>
      <c r="F153" s="174" t="n">
        <f aca="false">IF(Calculator!$E$14="YES",IF(A153&lt;Calculator!$G$14,0,MIN(MIN(MOD(A153/Calculator!$F$14,1),1-MOD(A153/Calculator!$F$14,1)),ABS(MOD(A153/Calculator!$F$14,1)-0.5))),1)</f>
        <v>0.0931578947368446</v>
      </c>
      <c r="G153" s="174" t="n">
        <f aca="false">IF(Calculator!$E$15="YES",IF(A153&lt;Calculator!$G$15,0,MIN(MIN(MOD(A153/Calculator!$F$15,1),1-MOD(A153/Calculator!$F$15,1)),ABS(MOD(A153/Calculator!$F$15,1)-0.5))),1)</f>
        <v>0.0304210526315787</v>
      </c>
      <c r="H153" s="174" t="n">
        <f aca="false">IF(Calculator!$E$16="YES",IF(A153&lt;Calculator!$G$16,0,MIN(MIN(MOD(A153/Calculator!$F$16,1),1-MOD(A153/Calculator!$F$16,1)),ABS(MOD(A153/Calculator!$F$16,1)-0.5))),1)</f>
        <v>0.0174484210526336</v>
      </c>
      <c r="I153" s="174" t="n">
        <f aca="false">IF(Calculator!$E$17="YES",IF(A153&lt;Calculator!$G$17,0,MIN(MIN(MOD(A153/Calculator!$F$17,1),1-MOD(A153/Calculator!$F$17,1)),ABS(MOD(A153/Calculator!$F$17,1)-0.5))),1)</f>
        <v>0.0508421052631598</v>
      </c>
      <c r="J153" s="174" t="n">
        <f aca="false">IF(Calculator!$E$18="YES",IF(A153&lt;Calculator!$G$18,0,MIN(MIN(MOD(A153/Calculator!$F$18,1),1-MOD(A153/Calculator!$F$18,1)),ABS(MOD(A153/Calculator!$F$18,1)-0.5))),1)</f>
        <v>0.034652631578949</v>
      </c>
      <c r="K153" s="174" t="n">
        <f aca="false">IF(Calculator!$E$19="YES",IF(A153&lt;Calculator!$G$19,0,MIN(MIN(MOD(A153/Calculator!$F$19,1),1-MOD(A153/Calculator!$F$19,1)),ABS(MOD(A153/Calculator!$F$19,1)-0.5))),1)</f>
        <v>0.00863157894736855</v>
      </c>
      <c r="L153" s="174" t="n">
        <f aca="false">IF(Calculator!$E$20="YES",IF(A153&lt;Calculator!$G$20,0,MIN(MIN(MOD(A153/Calculator!$F$20,1),1-MOD(A153/Calculator!$F$20,1)),ABS(MOD(A153/Calculator!$F$20,1)-0.5))),1)</f>
        <v>1</v>
      </c>
      <c r="M153" s="174" t="n">
        <f aca="false">MIN(B153:L153)</f>
        <v>0.00652631578947227</v>
      </c>
      <c r="N153" s="174" t="n">
        <f aca="false">SUMPRODUCT(($M$5:$M$555&gt;M153)*1)+SUMPRODUCT(($M$5:$M$555=M153)*(ROW($M$5:$M$555)&lt;ROW(M153)))+1</f>
        <v>415</v>
      </c>
      <c r="O153" s="174" t="str">
        <f aca="false">IF(M153&gt;=0.2,"★★★ EXCELLENT",IF(M153&gt;=0.12,"★★  GOOD",IF(M153&gt;=0.07,"★  FAIR",IF(M153&gt;=0.025,"⚠  MARGINAL","✗  AVOID"))))</f>
        <v>✗  AVOID</v>
      </c>
    </row>
    <row r="154" customFormat="false" ht="15" hidden="false" customHeight="true" outlineLevel="0" collapsed="false">
      <c r="A154" s="175" t="n">
        <v>19.9</v>
      </c>
      <c r="B154" s="176" t="n">
        <f aca="false">IF(Calculator!$E$10="YES",IF(A154&lt;Calculator!$G$10,0,MIN(MIN(MOD(A154/Calculator!$F$10,1),1-MOD(A154/Calculator!$F$10,1)),ABS(MOD(A154/Calculator!$F$10,1)-0.5))),1)</f>
        <v>1</v>
      </c>
      <c r="C154" s="176" t="n">
        <f aca="false">IF(Calculator!$E$11="YES",IF(A154&lt;Calculator!$G$11,0,MIN(MIN(MOD(A154/Calculator!$F$11,1),1-MOD(A154/Calculator!$F$11,1)),ABS(MOD(A154/Calculator!$F$11,1)-0.5))),1)</f>
        <v>1</v>
      </c>
      <c r="D154" s="176" t="n">
        <f aca="false">IF(Calculator!$E$12="YES",IF(A154&lt;Calculator!$G$12,0,MIN(MIN(MOD(A154/Calculator!$F$12,1),1-MOD(A154/Calculator!$F$12,1)),ABS(MOD(A154/Calculator!$F$12,1)-0.5))),1)</f>
        <v>1</v>
      </c>
      <c r="E154" s="176" t="n">
        <f aca="false">IF(Calculator!$E$13="YES",IF(A154&lt;Calculator!$G$13,0,MIN(MIN(MOD(A154/Calculator!$F$13,1),1-MOD(A154/Calculator!$F$13,1)),ABS(MOD(A154/Calculator!$F$13,1)-0.5))),1)</f>
        <v>0.00150877192982324</v>
      </c>
      <c r="F154" s="176" t="n">
        <f aca="false">IF(Calculator!$E$14="YES",IF(A154&lt;Calculator!$G$14,0,MIN(MIN(MOD(A154/Calculator!$F$14,1),1-MOD(A154/Calculator!$F$14,1)),ABS(MOD(A154/Calculator!$F$14,1)-0.5))),1)</f>
        <v>0.0860526315789501</v>
      </c>
      <c r="G154" s="176" t="n">
        <f aca="false">IF(Calculator!$E$15="YES",IF(A154&lt;Calculator!$G$15,0,MIN(MIN(MOD(A154/Calculator!$F$15,1),1-MOD(A154/Calculator!$F$15,1)),ABS(MOD(A154/Calculator!$F$15,1)-0.5))),1)</f>
        <v>0.0204736842105262</v>
      </c>
      <c r="H154" s="176" t="n">
        <f aca="false">IF(Calculator!$E$16="YES",IF(A154&lt;Calculator!$G$16,0,MIN(MIN(MOD(A154/Calculator!$F$16,1),1-MOD(A154/Calculator!$F$16,1)),ABS(MOD(A154/Calculator!$F$16,1)-0.5))),1)</f>
        <v>0.0301628070175455</v>
      </c>
      <c r="I154" s="176" t="n">
        <f aca="false">IF(Calculator!$E$17="YES",IF(A154&lt;Calculator!$G$17,0,MIN(MIN(MOD(A154/Calculator!$F$17,1),1-MOD(A154/Calculator!$F$17,1)),ABS(MOD(A154/Calculator!$F$17,1)-0.5))),1)</f>
        <v>0.0359473684210552</v>
      </c>
      <c r="J154" s="176" t="n">
        <f aca="false">IF(Calculator!$E$18="YES",IF(A154&lt;Calculator!$G$18,0,MIN(MIN(MOD(A154/Calculator!$F$18,1),1-MOD(A154/Calculator!$F$18,1)),ABS(MOD(A154/Calculator!$F$18,1)-0.5))),1)</f>
        <v>0.0171508771929845</v>
      </c>
      <c r="K154" s="176" t="n">
        <f aca="false">IF(Calculator!$E$19="YES",IF(A154&lt;Calculator!$G$19,0,MIN(MIN(MOD(A154/Calculator!$F$19,1),1-MOD(A154/Calculator!$F$19,1)),ABS(MOD(A154/Calculator!$F$19,1)-0.5))),1)</f>
        <v>0.0288771929824554</v>
      </c>
      <c r="L154" s="176" t="n">
        <f aca="false">IF(Calculator!$E$20="YES",IF(A154&lt;Calculator!$G$20,0,MIN(MIN(MOD(A154/Calculator!$F$20,1),1-MOD(A154/Calculator!$F$20,1)),ABS(MOD(A154/Calculator!$F$20,1)-0.5))),1)</f>
        <v>1</v>
      </c>
      <c r="M154" s="176" t="n">
        <f aca="false">MIN(B154:L154)</f>
        <v>0.00150877192982324</v>
      </c>
      <c r="N154" s="176" t="n">
        <f aca="false">SUMPRODUCT(($M$5:$M$555&gt;M154)*1)+SUMPRODUCT(($M$5:$M$555=M154)*(ROW($M$5:$M$555)&lt;ROW(M154)))+1</f>
        <v>478</v>
      </c>
      <c r="O154" s="176" t="str">
        <f aca="false">IF(M154&gt;=0.2,"★★★ EXCELLENT",IF(M154&gt;=0.12,"★★  GOOD",IF(M154&gt;=0.07,"★  FAIR",IF(M154&gt;=0.025,"⚠  MARGINAL","✗  AVOID"))))</f>
        <v>✗  AVOID</v>
      </c>
    </row>
    <row r="155" customFormat="false" ht="15" hidden="false" customHeight="true" outlineLevel="0" collapsed="false">
      <c r="A155" s="173" t="n">
        <v>20</v>
      </c>
      <c r="B155" s="174" t="n">
        <f aca="false">IF(Calculator!$E$10="YES",IF(A155&lt;Calculator!$G$10,0,MIN(MIN(MOD(A155/Calculator!$F$10,1),1-MOD(A155/Calculator!$F$10,1)),ABS(MOD(A155/Calculator!$F$10,1)-0.5))),1)</f>
        <v>1</v>
      </c>
      <c r="C155" s="174" t="n">
        <f aca="false">IF(Calculator!$E$11="YES",IF(A155&lt;Calculator!$G$11,0,MIN(MIN(MOD(A155/Calculator!$F$11,1),1-MOD(A155/Calculator!$F$11,1)),ABS(MOD(A155/Calculator!$F$11,1)-0.5))),1)</f>
        <v>1</v>
      </c>
      <c r="D155" s="174" t="n">
        <f aca="false">IF(Calculator!$E$12="YES",IF(A155&lt;Calculator!$G$12,0,MIN(MIN(MOD(A155/Calculator!$F$12,1),1-MOD(A155/Calculator!$F$12,1)),ABS(MOD(A155/Calculator!$F$12,1)-0.5))),1)</f>
        <v>1</v>
      </c>
      <c r="E155" s="174" t="n">
        <f aca="false">IF(Calculator!$E$13="YES",IF(A155&lt;Calculator!$G$13,0,MIN(MIN(MOD(A155/Calculator!$F$13,1),1-MOD(A155/Calculator!$F$13,1)),ABS(MOD(A155/Calculator!$F$13,1)-0.5))),1)</f>
        <v>0.0035087719298259</v>
      </c>
      <c r="F155" s="174" t="n">
        <f aca="false">IF(Calculator!$E$14="YES",IF(A155&lt;Calculator!$G$14,0,MIN(MIN(MOD(A155/Calculator!$F$14,1),1-MOD(A155/Calculator!$F$14,1)),ABS(MOD(A155/Calculator!$F$14,1)-0.5))),1)</f>
        <v>0.0789473684210551</v>
      </c>
      <c r="G155" s="174" t="n">
        <f aca="false">IF(Calculator!$E$15="YES",IF(A155&lt;Calculator!$G$15,0,MIN(MIN(MOD(A155/Calculator!$F$15,1),1-MOD(A155/Calculator!$F$15,1)),ABS(MOD(A155/Calculator!$F$15,1)-0.5))),1)</f>
        <v>0.0105263157894735</v>
      </c>
      <c r="H155" s="174" t="n">
        <f aca="false">IF(Calculator!$E$16="YES",IF(A155&lt;Calculator!$G$16,0,MIN(MIN(MOD(A155/Calculator!$F$16,1),1-MOD(A155/Calculator!$F$16,1)),ABS(MOD(A155/Calculator!$F$16,1)-0.5))),1)</f>
        <v>0.0428771929824578</v>
      </c>
      <c r="I155" s="174" t="n">
        <f aca="false">IF(Calculator!$E$17="YES",IF(A155&lt;Calculator!$G$17,0,MIN(MIN(MOD(A155/Calculator!$F$17,1),1-MOD(A155/Calculator!$F$17,1)),ABS(MOD(A155/Calculator!$F$17,1)-0.5))),1)</f>
        <v>0.0210526315789497</v>
      </c>
      <c r="J155" s="174" t="n">
        <f aca="false">IF(Calculator!$E$18="YES",IF(A155&lt;Calculator!$G$18,0,MIN(MIN(MOD(A155/Calculator!$F$18,1),1-MOD(A155/Calculator!$F$18,1)),ABS(MOD(A155/Calculator!$F$18,1)-0.5))),1)</f>
        <v>0.000350877192980992</v>
      </c>
      <c r="K155" s="174" t="n">
        <f aca="false">IF(Calculator!$E$19="YES",IF(A155&lt;Calculator!$G$19,0,MIN(MIN(MOD(A155/Calculator!$F$19,1),1-MOD(A155/Calculator!$F$19,1)),ABS(MOD(A155/Calculator!$F$19,1)-0.5))),1)</f>
        <v>0.049122807017544</v>
      </c>
      <c r="L155" s="174" t="n">
        <f aca="false">IF(Calculator!$E$20="YES",IF(A155&lt;Calculator!$G$20,0,MIN(MIN(MOD(A155/Calculator!$F$20,1),1-MOD(A155/Calculator!$F$20,1)),ABS(MOD(A155/Calculator!$F$20,1)-0.5))),1)</f>
        <v>1</v>
      </c>
      <c r="M155" s="174" t="n">
        <f aca="false">MIN(B155:L155)</f>
        <v>0.000350877192980992</v>
      </c>
      <c r="N155" s="174" t="n">
        <f aca="false">SUMPRODUCT(($M$5:$M$555&gt;M155)*1)+SUMPRODUCT(($M$5:$M$555=M155)*(ROW($M$5:$M$555)&lt;ROW(M155)))+1</f>
        <v>497</v>
      </c>
      <c r="O155" s="174" t="str">
        <f aca="false">IF(M155&gt;=0.2,"★★★ EXCELLENT",IF(M155&gt;=0.12,"★★  GOOD",IF(M155&gt;=0.07,"★  FAIR",IF(M155&gt;=0.025,"⚠  MARGINAL","✗  AVOID"))))</f>
        <v>✗  AVOID</v>
      </c>
    </row>
    <row r="156" customFormat="false" ht="15" hidden="false" customHeight="true" outlineLevel="0" collapsed="false">
      <c r="A156" s="175" t="n">
        <v>20.1</v>
      </c>
      <c r="B156" s="176" t="n">
        <f aca="false">IF(Calculator!$E$10="YES",IF(A156&lt;Calculator!$G$10,0,MIN(MIN(MOD(A156/Calculator!$F$10,1),1-MOD(A156/Calculator!$F$10,1)),ABS(MOD(A156/Calculator!$F$10,1)-0.5))),1)</f>
        <v>1</v>
      </c>
      <c r="C156" s="176" t="n">
        <f aca="false">IF(Calculator!$E$11="YES",IF(A156&lt;Calculator!$G$11,0,MIN(MIN(MOD(A156/Calculator!$F$11,1),1-MOD(A156/Calculator!$F$11,1)),ABS(MOD(A156/Calculator!$F$11,1)-0.5))),1)</f>
        <v>1</v>
      </c>
      <c r="D156" s="176" t="n">
        <f aca="false">IF(Calculator!$E$12="YES",IF(A156&lt;Calculator!$G$12,0,MIN(MIN(MOD(A156/Calculator!$F$12,1),1-MOD(A156/Calculator!$F$12,1)),ABS(MOD(A156/Calculator!$F$12,1)-0.5))),1)</f>
        <v>1</v>
      </c>
      <c r="E156" s="176" t="n">
        <f aca="false">IF(Calculator!$E$13="YES",IF(A156&lt;Calculator!$G$13,0,MIN(MIN(MOD(A156/Calculator!$F$13,1),1-MOD(A156/Calculator!$F$13,1)),ABS(MOD(A156/Calculator!$F$13,1)-0.5))),1)</f>
        <v>0.00852631578947527</v>
      </c>
      <c r="F156" s="176" t="n">
        <f aca="false">IF(Calculator!$E$14="YES",IF(A156&lt;Calculator!$G$14,0,MIN(MIN(MOD(A156/Calculator!$F$14,1),1-MOD(A156/Calculator!$F$14,1)),ABS(MOD(A156/Calculator!$F$14,1)-0.5))),1)</f>
        <v>0.0718421052631604</v>
      </c>
      <c r="G156" s="176" t="n">
        <f aca="false">IF(Calculator!$E$15="YES",IF(A156&lt;Calculator!$G$15,0,MIN(MIN(MOD(A156/Calculator!$F$15,1),1-MOD(A156/Calculator!$F$15,1)),ABS(MOD(A156/Calculator!$F$15,1)-0.5))),1)</f>
        <v>0.00057894736842079</v>
      </c>
      <c r="H156" s="176" t="n">
        <f aca="false">IF(Calculator!$E$16="YES",IF(A156&lt;Calculator!$G$16,0,MIN(MIN(MOD(A156/Calculator!$F$16,1),1-MOD(A156/Calculator!$F$16,1)),ABS(MOD(A156/Calculator!$F$16,1)-0.5))),1)</f>
        <v>0.0555915789473702</v>
      </c>
      <c r="I156" s="176" t="n">
        <f aca="false">IF(Calculator!$E$17="YES",IF(A156&lt;Calculator!$G$17,0,MIN(MIN(MOD(A156/Calculator!$F$17,1),1-MOD(A156/Calculator!$F$17,1)),ABS(MOD(A156/Calculator!$F$17,1)-0.5))),1)</f>
        <v>0.00615789473684414</v>
      </c>
      <c r="J156" s="176" t="n">
        <f aca="false">IF(Calculator!$E$18="YES",IF(A156&lt;Calculator!$G$18,0,MIN(MIN(MOD(A156/Calculator!$F$18,1),1-MOD(A156/Calculator!$F$18,1)),ABS(MOD(A156/Calculator!$F$18,1)-0.5))),1)</f>
        <v>0.017852631578946</v>
      </c>
      <c r="K156" s="176" t="n">
        <f aca="false">IF(Calculator!$E$19="YES",IF(A156&lt;Calculator!$G$19,0,MIN(MIN(MOD(A156/Calculator!$F$19,1),1-MOD(A156/Calculator!$F$19,1)),ABS(MOD(A156/Calculator!$F$19,1)-0.5))),1)</f>
        <v>0.0693684210526318</v>
      </c>
      <c r="L156" s="176" t="n">
        <f aca="false">IF(Calculator!$E$20="YES",IF(A156&lt;Calculator!$G$20,0,MIN(MIN(MOD(A156/Calculator!$F$20,1),1-MOD(A156/Calculator!$F$20,1)),ABS(MOD(A156/Calculator!$F$20,1)-0.5))),1)</f>
        <v>1</v>
      </c>
      <c r="M156" s="176" t="n">
        <f aca="false">MIN(B156:L156)</f>
        <v>0.00057894736842079</v>
      </c>
      <c r="N156" s="176" t="n">
        <f aca="false">SUMPRODUCT(($M$5:$M$555&gt;M156)*1)+SUMPRODUCT(($M$5:$M$555=M156)*(ROW($M$5:$M$555)&lt;ROW(M156)))+1</f>
        <v>493</v>
      </c>
      <c r="O156" s="176" t="str">
        <f aca="false">IF(M156&gt;=0.2,"★★★ EXCELLENT",IF(M156&gt;=0.12,"★★  GOOD",IF(M156&gt;=0.07,"★  FAIR",IF(M156&gt;=0.025,"⚠  MARGINAL","✗  AVOID"))))</f>
        <v>✗  AVOID</v>
      </c>
    </row>
    <row r="157" customFormat="false" ht="15" hidden="false" customHeight="true" outlineLevel="0" collapsed="false">
      <c r="A157" s="173" t="n">
        <v>20.2</v>
      </c>
      <c r="B157" s="174" t="n">
        <f aca="false">IF(Calculator!$E$10="YES",IF(A157&lt;Calculator!$G$10,0,MIN(MIN(MOD(A157/Calculator!$F$10,1),1-MOD(A157/Calculator!$F$10,1)),ABS(MOD(A157/Calculator!$F$10,1)-0.5))),1)</f>
        <v>1</v>
      </c>
      <c r="C157" s="174" t="n">
        <f aca="false">IF(Calculator!$E$11="YES",IF(A157&lt;Calculator!$G$11,0,MIN(MIN(MOD(A157/Calculator!$F$11,1),1-MOD(A157/Calculator!$F$11,1)),ABS(MOD(A157/Calculator!$F$11,1)-0.5))),1)</f>
        <v>1</v>
      </c>
      <c r="D157" s="174" t="n">
        <f aca="false">IF(Calculator!$E$12="YES",IF(A157&lt;Calculator!$G$12,0,MIN(MIN(MOD(A157/Calculator!$F$12,1),1-MOD(A157/Calculator!$F$12,1)),ABS(MOD(A157/Calculator!$F$12,1)-0.5))),1)</f>
        <v>1</v>
      </c>
      <c r="E157" s="174" t="n">
        <f aca="false">IF(Calculator!$E$13="YES",IF(A157&lt;Calculator!$G$13,0,MIN(MIN(MOD(A157/Calculator!$F$13,1),1-MOD(A157/Calculator!$F$13,1)),ABS(MOD(A157/Calculator!$F$13,1)-0.5))),1)</f>
        <v>0.0135438596491242</v>
      </c>
      <c r="F157" s="174" t="n">
        <f aca="false">IF(Calculator!$E$14="YES",IF(A157&lt;Calculator!$G$14,0,MIN(MIN(MOD(A157/Calculator!$F$14,1),1-MOD(A157/Calculator!$F$14,1)),ABS(MOD(A157/Calculator!$F$14,1)-0.5))),1)</f>
        <v>0.0647368421052659</v>
      </c>
      <c r="G157" s="174" t="n">
        <f aca="false">IF(Calculator!$E$15="YES",IF(A157&lt;Calculator!$G$15,0,MIN(MIN(MOD(A157/Calculator!$F$15,1),1-MOD(A157/Calculator!$F$15,1)),ABS(MOD(A157/Calculator!$F$15,1)-0.5))),1)</f>
        <v>0.00936842105263169</v>
      </c>
      <c r="H157" s="174" t="n">
        <f aca="false">IF(Calculator!$E$16="YES",IF(A157&lt;Calculator!$G$16,0,MIN(MIN(MOD(A157/Calculator!$F$16,1),1-MOD(A157/Calculator!$F$16,1)),ABS(MOD(A157/Calculator!$F$16,1)-0.5))),1)</f>
        <v>0.0683059649122821</v>
      </c>
      <c r="I157" s="174" t="n">
        <f aca="false">IF(Calculator!$E$17="YES",IF(A157&lt;Calculator!$G$17,0,MIN(MIN(MOD(A157/Calculator!$F$17,1),1-MOD(A157/Calculator!$F$17,1)),ABS(MOD(A157/Calculator!$F$17,1)-0.5))),1)</f>
        <v>0.00873684210526093</v>
      </c>
      <c r="J157" s="174" t="n">
        <f aca="false">IF(Calculator!$E$18="YES",IF(A157&lt;Calculator!$G$18,0,MIN(MIN(MOD(A157/Calculator!$F$18,1),1-MOD(A157/Calculator!$F$18,1)),ABS(MOD(A157/Calculator!$F$18,1)-0.5))),1)</f>
        <v>0.0353543859649106</v>
      </c>
      <c r="K157" s="174" t="n">
        <f aca="false">IF(Calculator!$E$19="YES",IF(A157&lt;Calculator!$G$19,0,MIN(MIN(MOD(A157/Calculator!$F$19,1),1-MOD(A157/Calculator!$F$19,1)),ABS(MOD(A157/Calculator!$F$19,1)-0.5))),1)</f>
        <v>0.0896140350877195</v>
      </c>
      <c r="L157" s="174" t="n">
        <f aca="false">IF(Calculator!$E$20="YES",IF(A157&lt;Calculator!$G$20,0,MIN(MIN(MOD(A157/Calculator!$F$20,1),1-MOD(A157/Calculator!$F$20,1)),ABS(MOD(A157/Calculator!$F$20,1)-0.5))),1)</f>
        <v>1</v>
      </c>
      <c r="M157" s="174" t="n">
        <f aca="false">MIN(B157:L157)</f>
        <v>0.00873684210526093</v>
      </c>
      <c r="N157" s="174" t="n">
        <f aca="false">SUMPRODUCT(($M$5:$M$555&gt;M157)*1)+SUMPRODUCT(($M$5:$M$555=M157)*(ROW($M$5:$M$555)&lt;ROW(M157)))+1</f>
        <v>393</v>
      </c>
      <c r="O157" s="174" t="str">
        <f aca="false">IF(M157&gt;=0.2,"★★★ EXCELLENT",IF(M157&gt;=0.12,"★★  GOOD",IF(M157&gt;=0.07,"★  FAIR",IF(M157&gt;=0.025,"⚠  MARGINAL","✗  AVOID"))))</f>
        <v>✗  AVOID</v>
      </c>
    </row>
    <row r="158" customFormat="false" ht="15" hidden="false" customHeight="true" outlineLevel="0" collapsed="false">
      <c r="A158" s="175" t="n">
        <v>20.3</v>
      </c>
      <c r="B158" s="176" t="n">
        <f aca="false">IF(Calculator!$E$10="YES",IF(A158&lt;Calculator!$G$10,0,MIN(MIN(MOD(A158/Calculator!$F$10,1),1-MOD(A158/Calculator!$F$10,1)),ABS(MOD(A158/Calculator!$F$10,1)-0.5))),1)</f>
        <v>1</v>
      </c>
      <c r="C158" s="176" t="n">
        <f aca="false">IF(Calculator!$E$11="YES",IF(A158&lt;Calculator!$G$11,0,MIN(MIN(MOD(A158/Calculator!$F$11,1),1-MOD(A158/Calculator!$F$11,1)),ABS(MOD(A158/Calculator!$F$11,1)-0.5))),1)</f>
        <v>1</v>
      </c>
      <c r="D158" s="176" t="n">
        <f aca="false">IF(Calculator!$E$12="YES",IF(A158&lt;Calculator!$G$12,0,MIN(MIN(MOD(A158/Calculator!$F$12,1),1-MOD(A158/Calculator!$F$12,1)),ABS(MOD(A158/Calculator!$F$12,1)-0.5))),1)</f>
        <v>1</v>
      </c>
      <c r="E158" s="176" t="n">
        <f aca="false">IF(Calculator!$E$13="YES",IF(A158&lt;Calculator!$G$13,0,MIN(MIN(MOD(A158/Calculator!$F$13,1),1-MOD(A158/Calculator!$F$13,1)),ABS(MOD(A158/Calculator!$F$13,1)-0.5))),1)</f>
        <v>0.0185614035087733</v>
      </c>
      <c r="F158" s="176" t="n">
        <f aca="false">IF(Calculator!$E$14="YES",IF(A158&lt;Calculator!$G$14,0,MIN(MIN(MOD(A158/Calculator!$F$14,1),1-MOD(A158/Calculator!$F$14,1)),ABS(MOD(A158/Calculator!$F$14,1)-0.5))),1)</f>
        <v>0.0576315789473709</v>
      </c>
      <c r="G158" s="176" t="n">
        <f aca="false">IF(Calculator!$E$15="YES",IF(A158&lt;Calculator!$G$15,0,MIN(MIN(MOD(A158/Calculator!$F$15,1),1-MOD(A158/Calculator!$F$15,1)),ABS(MOD(A158/Calculator!$F$15,1)-0.5))),1)</f>
        <v>0.0193157894736844</v>
      </c>
      <c r="H158" s="176" t="n">
        <f aca="false">IF(Calculator!$E$16="YES",IF(A158&lt;Calculator!$G$16,0,MIN(MIN(MOD(A158/Calculator!$F$16,1),1-MOD(A158/Calculator!$F$16,1)),ABS(MOD(A158/Calculator!$F$16,1)-0.5))),1)</f>
        <v>0.081020350877195</v>
      </c>
      <c r="I158" s="176" t="n">
        <f aca="false">IF(Calculator!$E$17="YES",IF(A158&lt;Calculator!$G$17,0,MIN(MIN(MOD(A158/Calculator!$F$17,1),1-MOD(A158/Calculator!$F$17,1)),ABS(MOD(A158/Calculator!$F$17,1)-0.5))),1)</f>
        <v>0.0236315789473665</v>
      </c>
      <c r="J158" s="176" t="n">
        <f aca="false">IF(Calculator!$E$18="YES",IF(A158&lt;Calculator!$G$18,0,MIN(MIN(MOD(A158/Calculator!$F$18,1),1-MOD(A158/Calculator!$F$18,1)),ABS(MOD(A158/Calculator!$F$18,1)-0.5))),1)</f>
        <v>0.0528561403508756</v>
      </c>
      <c r="K158" s="176" t="n">
        <f aca="false">IF(Calculator!$E$19="YES",IF(A158&lt;Calculator!$G$19,0,MIN(MIN(MOD(A158/Calculator!$F$19,1),1-MOD(A158/Calculator!$F$19,1)),ABS(MOD(A158/Calculator!$F$19,1)-0.5))),1)</f>
        <v>0.109859649122807</v>
      </c>
      <c r="L158" s="176" t="n">
        <f aca="false">IF(Calculator!$E$20="YES",IF(A158&lt;Calculator!$G$20,0,MIN(MIN(MOD(A158/Calculator!$F$20,1),1-MOD(A158/Calculator!$F$20,1)),ABS(MOD(A158/Calculator!$F$20,1)-0.5))),1)</f>
        <v>1</v>
      </c>
      <c r="M158" s="176" t="n">
        <f aca="false">MIN(B158:L158)</f>
        <v>0.0185614035087733</v>
      </c>
      <c r="N158" s="176" t="n">
        <f aca="false">SUMPRODUCT(($M$5:$M$555&gt;M158)*1)+SUMPRODUCT(($M$5:$M$555=M158)*(ROW($M$5:$M$555)&lt;ROW(M158)))+1</f>
        <v>305</v>
      </c>
      <c r="O158" s="176" t="str">
        <f aca="false">IF(M158&gt;=0.2,"★★★ EXCELLENT",IF(M158&gt;=0.12,"★★  GOOD",IF(M158&gt;=0.07,"★  FAIR",IF(M158&gt;=0.025,"⚠  MARGINAL","✗  AVOID"))))</f>
        <v>✗  AVOID</v>
      </c>
    </row>
    <row r="159" customFormat="false" ht="15" hidden="false" customHeight="true" outlineLevel="0" collapsed="false">
      <c r="A159" s="173" t="n">
        <v>20.4</v>
      </c>
      <c r="B159" s="174" t="n">
        <f aca="false">IF(Calculator!$E$10="YES",IF(A159&lt;Calculator!$G$10,0,MIN(MIN(MOD(A159/Calculator!$F$10,1),1-MOD(A159/Calculator!$F$10,1)),ABS(MOD(A159/Calculator!$F$10,1)-0.5))),1)</f>
        <v>1</v>
      </c>
      <c r="C159" s="174" t="n">
        <f aca="false">IF(Calculator!$E$11="YES",IF(A159&lt;Calculator!$G$11,0,MIN(MIN(MOD(A159/Calculator!$F$11,1),1-MOD(A159/Calculator!$F$11,1)),ABS(MOD(A159/Calculator!$F$11,1)-0.5))),1)</f>
        <v>1</v>
      </c>
      <c r="D159" s="174" t="n">
        <f aca="false">IF(Calculator!$E$12="YES",IF(A159&lt;Calculator!$G$12,0,MIN(MIN(MOD(A159/Calculator!$F$12,1),1-MOD(A159/Calculator!$F$12,1)),ABS(MOD(A159/Calculator!$F$12,1)-0.5))),1)</f>
        <v>1</v>
      </c>
      <c r="E159" s="174" t="n">
        <f aca="false">IF(Calculator!$E$13="YES",IF(A159&lt;Calculator!$G$13,0,MIN(MIN(MOD(A159/Calculator!$F$13,1),1-MOD(A159/Calculator!$F$13,1)),ABS(MOD(A159/Calculator!$F$13,1)-0.5))),1)</f>
        <v>0.0235789473684225</v>
      </c>
      <c r="F159" s="174" t="n">
        <f aca="false">IF(Calculator!$E$14="YES",IF(A159&lt;Calculator!$G$14,0,MIN(MIN(MOD(A159/Calculator!$F$14,1),1-MOD(A159/Calculator!$F$14,1)),ABS(MOD(A159/Calculator!$F$14,1)-0.5))),1)</f>
        <v>0.0505263157894764</v>
      </c>
      <c r="G159" s="174" t="n">
        <f aca="false">IF(Calculator!$E$15="YES",IF(A159&lt;Calculator!$G$15,0,MIN(MIN(MOD(A159/Calculator!$F$15,1),1-MOD(A159/Calculator!$F$15,1)),ABS(MOD(A159/Calculator!$F$15,1)-0.5))),1)</f>
        <v>0.0292631578947367</v>
      </c>
      <c r="H159" s="174" t="n">
        <f aca="false">IF(Calculator!$E$16="YES",IF(A159&lt;Calculator!$G$16,0,MIN(MIN(MOD(A159/Calculator!$F$16,1),1-MOD(A159/Calculator!$F$16,1)),ABS(MOD(A159/Calculator!$F$16,1)-0.5))),1)</f>
        <v>0.0937347368421069</v>
      </c>
      <c r="I159" s="174" t="n">
        <f aca="false">IF(Calculator!$E$17="YES",IF(A159&lt;Calculator!$G$17,0,MIN(MIN(MOD(A159/Calculator!$F$17,1),1-MOD(A159/Calculator!$F$17,1)),ABS(MOD(A159/Calculator!$F$17,1)-0.5))),1)</f>
        <v>0.0385263157894711</v>
      </c>
      <c r="J159" s="174" t="n">
        <f aca="false">IF(Calculator!$E$18="YES",IF(A159&lt;Calculator!$G$18,0,MIN(MIN(MOD(A159/Calculator!$F$18,1),1-MOD(A159/Calculator!$F$18,1)),ABS(MOD(A159/Calculator!$F$18,1)-0.5))),1)</f>
        <v>0.0703578947368402</v>
      </c>
      <c r="K159" s="174" t="n">
        <f aca="false">IF(Calculator!$E$19="YES",IF(A159&lt;Calculator!$G$19,0,MIN(MIN(MOD(A159/Calculator!$F$19,1),1-MOD(A159/Calculator!$F$19,1)),ABS(MOD(A159/Calculator!$F$19,1)-0.5))),1)</f>
        <v>0.130105263157894</v>
      </c>
      <c r="L159" s="174" t="n">
        <f aca="false">IF(Calculator!$E$20="YES",IF(A159&lt;Calculator!$G$20,0,MIN(MIN(MOD(A159/Calculator!$F$20,1),1-MOD(A159/Calculator!$F$20,1)),ABS(MOD(A159/Calculator!$F$20,1)-0.5))),1)</f>
        <v>1</v>
      </c>
      <c r="M159" s="174" t="n">
        <f aca="false">MIN(B159:L159)</f>
        <v>0.0235789473684225</v>
      </c>
      <c r="N159" s="174" t="n">
        <f aca="false">SUMPRODUCT(($M$5:$M$555&gt;M159)*1)+SUMPRODUCT(($M$5:$M$555=M159)*(ROW($M$5:$M$555)&lt;ROW(M159)))+1</f>
        <v>263</v>
      </c>
      <c r="O159" s="174" t="str">
        <f aca="false">IF(M159&gt;=0.2,"★★★ EXCELLENT",IF(M159&gt;=0.12,"★★  GOOD",IF(M159&gt;=0.07,"★  FAIR",IF(M159&gt;=0.025,"⚠  MARGINAL","✗  AVOID"))))</f>
        <v>✗  AVOID</v>
      </c>
    </row>
    <row r="160" customFormat="false" ht="15" hidden="false" customHeight="true" outlineLevel="0" collapsed="false">
      <c r="A160" s="175" t="n">
        <v>20.5</v>
      </c>
      <c r="B160" s="176" t="n">
        <f aca="false">IF(Calculator!$E$10="YES",IF(A160&lt;Calculator!$G$10,0,MIN(MIN(MOD(A160/Calculator!$F$10,1),1-MOD(A160/Calculator!$F$10,1)),ABS(MOD(A160/Calculator!$F$10,1)-0.5))),1)</f>
        <v>1</v>
      </c>
      <c r="C160" s="176" t="n">
        <f aca="false">IF(Calculator!$E$11="YES",IF(A160&lt;Calculator!$G$11,0,MIN(MIN(MOD(A160/Calculator!$F$11,1),1-MOD(A160/Calculator!$F$11,1)),ABS(MOD(A160/Calculator!$F$11,1)-0.5))),1)</f>
        <v>1</v>
      </c>
      <c r="D160" s="176" t="n">
        <f aca="false">IF(Calculator!$E$12="YES",IF(A160&lt;Calculator!$G$12,0,MIN(MIN(MOD(A160/Calculator!$F$12,1),1-MOD(A160/Calculator!$F$12,1)),ABS(MOD(A160/Calculator!$F$12,1)-0.5))),1)</f>
        <v>1</v>
      </c>
      <c r="E160" s="176" t="n">
        <f aca="false">IF(Calculator!$E$13="YES",IF(A160&lt;Calculator!$G$13,0,MIN(MIN(MOD(A160/Calculator!$F$13,1),1-MOD(A160/Calculator!$F$13,1)),ABS(MOD(A160/Calculator!$F$13,1)-0.5))),1)</f>
        <v>0.0285964912280716</v>
      </c>
      <c r="F160" s="176" t="n">
        <f aca="false">IF(Calculator!$E$14="YES",IF(A160&lt;Calculator!$G$14,0,MIN(MIN(MOD(A160/Calculator!$F$14,1),1-MOD(A160/Calculator!$F$14,1)),ABS(MOD(A160/Calculator!$F$14,1)-0.5))),1)</f>
        <v>0.0434210526315815</v>
      </c>
      <c r="G160" s="176" t="n">
        <f aca="false">IF(Calculator!$E$15="YES",IF(A160&lt;Calculator!$G$15,0,MIN(MIN(MOD(A160/Calculator!$F$15,1),1-MOD(A160/Calculator!$F$15,1)),ABS(MOD(A160/Calculator!$F$15,1)-0.5))),1)</f>
        <v>0.0392105263157898</v>
      </c>
      <c r="H160" s="176" t="n">
        <f aca="false">IF(Calculator!$E$16="YES",IF(A160&lt;Calculator!$G$16,0,MIN(MIN(MOD(A160/Calculator!$F$16,1),1-MOD(A160/Calculator!$F$16,1)),ABS(MOD(A160/Calculator!$F$16,1)-0.5))),1)</f>
        <v>0.106449122807019</v>
      </c>
      <c r="I160" s="176" t="n">
        <f aca="false">IF(Calculator!$E$17="YES",IF(A160&lt;Calculator!$G$17,0,MIN(MIN(MOD(A160/Calculator!$F$17,1),1-MOD(A160/Calculator!$F$17,1)),ABS(MOD(A160/Calculator!$F$17,1)-0.5))),1)</f>
        <v>0.0534210526315766</v>
      </c>
      <c r="J160" s="176" t="n">
        <f aca="false">IF(Calculator!$E$18="YES",IF(A160&lt;Calculator!$G$18,0,MIN(MIN(MOD(A160/Calculator!$F$18,1),1-MOD(A160/Calculator!$F$18,1)),ABS(MOD(A160/Calculator!$F$18,1)-0.5))),1)</f>
        <v>0.0878596491228052</v>
      </c>
      <c r="K160" s="176" t="n">
        <f aca="false">IF(Calculator!$E$19="YES",IF(A160&lt;Calculator!$G$19,0,MIN(MIN(MOD(A160/Calculator!$F$19,1),1-MOD(A160/Calculator!$F$19,1)),ABS(MOD(A160/Calculator!$F$19,1)-0.5))),1)</f>
        <v>0.150350877192983</v>
      </c>
      <c r="L160" s="176" t="n">
        <f aca="false">IF(Calculator!$E$20="YES",IF(A160&lt;Calculator!$G$20,0,MIN(MIN(MOD(A160/Calculator!$F$20,1),1-MOD(A160/Calculator!$F$20,1)),ABS(MOD(A160/Calculator!$F$20,1)-0.5))),1)</f>
        <v>1</v>
      </c>
      <c r="M160" s="176" t="n">
        <f aca="false">MIN(B160:L160)</f>
        <v>0.0285964912280716</v>
      </c>
      <c r="N160" s="176" t="n">
        <f aca="false">SUMPRODUCT(($M$5:$M$555&gt;M160)*1)+SUMPRODUCT(($M$5:$M$555=M160)*(ROW($M$5:$M$555)&lt;ROW(M160)))+1</f>
        <v>223</v>
      </c>
      <c r="O160" s="176" t="str">
        <f aca="false">IF(M160&gt;=0.2,"★★★ EXCELLENT",IF(M160&gt;=0.12,"★★  GOOD",IF(M160&gt;=0.07,"★  FAIR",IF(M160&gt;=0.025,"⚠  MARGINAL","✗  AVOID"))))</f>
        <v>⚠  MARGINAL</v>
      </c>
    </row>
    <row r="161" customFormat="false" ht="15" hidden="false" customHeight="true" outlineLevel="0" collapsed="false">
      <c r="A161" s="173" t="n">
        <v>20.6</v>
      </c>
      <c r="B161" s="174" t="n">
        <f aca="false">IF(Calculator!$E$10="YES",IF(A161&lt;Calculator!$G$10,0,MIN(MIN(MOD(A161/Calculator!$F$10,1),1-MOD(A161/Calculator!$F$10,1)),ABS(MOD(A161/Calculator!$F$10,1)-0.5))),1)</f>
        <v>1</v>
      </c>
      <c r="C161" s="174" t="n">
        <f aca="false">IF(Calculator!$E$11="YES",IF(A161&lt;Calculator!$G$11,0,MIN(MIN(MOD(A161/Calculator!$F$11,1),1-MOD(A161/Calculator!$F$11,1)),ABS(MOD(A161/Calculator!$F$11,1)-0.5))),1)</f>
        <v>1</v>
      </c>
      <c r="D161" s="174" t="n">
        <f aca="false">IF(Calculator!$E$12="YES",IF(A161&lt;Calculator!$G$12,0,MIN(MIN(MOD(A161/Calculator!$F$12,1),1-MOD(A161/Calculator!$F$12,1)),ABS(MOD(A161/Calculator!$F$12,1)-0.5))),1)</f>
        <v>1</v>
      </c>
      <c r="E161" s="174" t="n">
        <f aca="false">IF(Calculator!$E$13="YES",IF(A161&lt;Calculator!$G$13,0,MIN(MIN(MOD(A161/Calculator!$F$13,1),1-MOD(A161/Calculator!$F$13,1)),ABS(MOD(A161/Calculator!$F$13,1)-0.5))),1)</f>
        <v>0.0336140350877208</v>
      </c>
      <c r="F161" s="174" t="n">
        <f aca="false">IF(Calculator!$E$14="YES",IF(A161&lt;Calculator!$G$14,0,MIN(MIN(MOD(A161/Calculator!$F$14,1),1-MOD(A161/Calculator!$F$14,1)),ABS(MOD(A161/Calculator!$F$14,1)-0.5))),1)</f>
        <v>0.0363157894736867</v>
      </c>
      <c r="G161" s="174" t="n">
        <f aca="false">IF(Calculator!$E$15="YES",IF(A161&lt;Calculator!$G$15,0,MIN(MIN(MOD(A161/Calculator!$F$15,1),1-MOD(A161/Calculator!$F$15,1)),ABS(MOD(A161/Calculator!$F$15,1)-0.5))),1)</f>
        <v>0.0491578947368425</v>
      </c>
      <c r="H161" s="174" t="n">
        <f aca="false">IF(Calculator!$E$16="YES",IF(A161&lt;Calculator!$G$16,0,MIN(MIN(MOD(A161/Calculator!$F$16,1),1-MOD(A161/Calculator!$F$16,1)),ABS(MOD(A161/Calculator!$F$16,1)-0.5))),1)</f>
        <v>0.119163508771932</v>
      </c>
      <c r="I161" s="174" t="n">
        <f aca="false">IF(Calculator!$E$17="YES",IF(A161&lt;Calculator!$G$17,0,MIN(MIN(MOD(A161/Calculator!$F$17,1),1-MOD(A161/Calculator!$F$17,1)),ABS(MOD(A161/Calculator!$F$17,1)-0.5))),1)</f>
        <v>0.0683157894736821</v>
      </c>
      <c r="J161" s="174" t="n">
        <f aca="false">IF(Calculator!$E$18="YES",IF(A161&lt;Calculator!$G$18,0,MIN(MIN(MOD(A161/Calculator!$F$18,1),1-MOD(A161/Calculator!$F$18,1)),ABS(MOD(A161/Calculator!$F$18,1)-0.5))),1)</f>
        <v>0.105361403508771</v>
      </c>
      <c r="K161" s="174" t="n">
        <f aca="false">IF(Calculator!$E$19="YES",IF(A161&lt;Calculator!$G$19,0,MIN(MIN(MOD(A161/Calculator!$F$19,1),1-MOD(A161/Calculator!$F$19,1)),ABS(MOD(A161/Calculator!$F$19,1)-0.5))),1)</f>
        <v>0.17059649122807</v>
      </c>
      <c r="L161" s="174" t="n">
        <f aca="false">IF(Calculator!$E$20="YES",IF(A161&lt;Calculator!$G$20,0,MIN(MIN(MOD(A161/Calculator!$F$20,1),1-MOD(A161/Calculator!$F$20,1)),ABS(MOD(A161/Calculator!$F$20,1)-0.5))),1)</f>
        <v>1</v>
      </c>
      <c r="M161" s="174" t="n">
        <f aca="false">MIN(B161:L161)</f>
        <v>0.0336140350877208</v>
      </c>
      <c r="N161" s="174" t="n">
        <f aca="false">SUMPRODUCT(($M$5:$M$555&gt;M161)*1)+SUMPRODUCT(($M$5:$M$555=M161)*(ROW($M$5:$M$555)&lt;ROW(M161)))+1</f>
        <v>192</v>
      </c>
      <c r="O161" s="174" t="str">
        <f aca="false">IF(M161&gt;=0.2,"★★★ EXCELLENT",IF(M161&gt;=0.12,"★★  GOOD",IF(M161&gt;=0.07,"★  FAIR",IF(M161&gt;=0.025,"⚠  MARGINAL","✗  AVOID"))))</f>
        <v>⚠  MARGINAL</v>
      </c>
    </row>
    <row r="162" customFormat="false" ht="15" hidden="false" customHeight="true" outlineLevel="0" collapsed="false">
      <c r="A162" s="175" t="n">
        <v>20.7</v>
      </c>
      <c r="B162" s="176" t="n">
        <f aca="false">IF(Calculator!$E$10="YES",IF(A162&lt;Calculator!$G$10,0,MIN(MIN(MOD(A162/Calculator!$F$10,1),1-MOD(A162/Calculator!$F$10,1)),ABS(MOD(A162/Calculator!$F$10,1)-0.5))),1)</f>
        <v>1</v>
      </c>
      <c r="C162" s="176" t="n">
        <f aca="false">IF(Calculator!$E$11="YES",IF(A162&lt;Calculator!$G$11,0,MIN(MIN(MOD(A162/Calculator!$F$11,1),1-MOD(A162/Calculator!$F$11,1)),ABS(MOD(A162/Calculator!$F$11,1)-0.5))),1)</f>
        <v>1</v>
      </c>
      <c r="D162" s="176" t="n">
        <f aca="false">IF(Calculator!$E$12="YES",IF(A162&lt;Calculator!$G$12,0,MIN(MIN(MOD(A162/Calculator!$F$12,1),1-MOD(A162/Calculator!$F$12,1)),ABS(MOD(A162/Calculator!$F$12,1)-0.5))),1)</f>
        <v>1</v>
      </c>
      <c r="E162" s="176" t="n">
        <f aca="false">IF(Calculator!$E$13="YES",IF(A162&lt;Calculator!$G$13,0,MIN(MIN(MOD(A162/Calculator!$F$13,1),1-MOD(A162/Calculator!$F$13,1)),ABS(MOD(A162/Calculator!$F$13,1)-0.5))),1)</f>
        <v>0.0386315789473699</v>
      </c>
      <c r="F162" s="176" t="n">
        <f aca="false">IF(Calculator!$E$14="YES",IF(A162&lt;Calculator!$G$14,0,MIN(MIN(MOD(A162/Calculator!$F$14,1),1-MOD(A162/Calculator!$F$14,1)),ABS(MOD(A162/Calculator!$F$14,1)-0.5))),1)</f>
        <v>0.0292105263157922</v>
      </c>
      <c r="G162" s="176" t="n">
        <f aca="false">IF(Calculator!$E$15="YES",IF(A162&lt;Calculator!$G$15,0,MIN(MIN(MOD(A162/Calculator!$F$15,1),1-MOD(A162/Calculator!$F$15,1)),ABS(MOD(A162/Calculator!$F$15,1)-0.5))),1)</f>
        <v>0.0591052631578948</v>
      </c>
      <c r="H162" s="176" t="n">
        <f aca="false">IF(Calculator!$E$16="YES",IF(A162&lt;Calculator!$G$16,0,MIN(MIN(MOD(A162/Calculator!$F$16,1),1-MOD(A162/Calculator!$F$16,1)),ABS(MOD(A162/Calculator!$F$16,1)-0.5))),1)</f>
        <v>0.131877894736844</v>
      </c>
      <c r="I162" s="176" t="n">
        <f aca="false">IF(Calculator!$E$17="YES",IF(A162&lt;Calculator!$G$17,0,MIN(MIN(MOD(A162/Calculator!$F$17,1),1-MOD(A162/Calculator!$F$17,1)),ABS(MOD(A162/Calculator!$F$17,1)-0.5))),1)</f>
        <v>0.0832105263157872</v>
      </c>
      <c r="J162" s="176" t="n">
        <f aca="false">IF(Calculator!$E$18="YES",IF(A162&lt;Calculator!$G$18,0,MIN(MIN(MOD(A162/Calculator!$F$18,1),1-MOD(A162/Calculator!$F$18,1)),ABS(MOD(A162/Calculator!$F$18,1)-0.5))),1)</f>
        <v>0.122863157894735</v>
      </c>
      <c r="K162" s="176" t="n">
        <f aca="false">IF(Calculator!$E$19="YES",IF(A162&lt;Calculator!$G$19,0,MIN(MIN(MOD(A162/Calculator!$F$19,1),1-MOD(A162/Calculator!$F$19,1)),ABS(MOD(A162/Calculator!$F$19,1)-0.5))),1)</f>
        <v>0.190842105263157</v>
      </c>
      <c r="L162" s="176" t="n">
        <f aca="false">IF(Calculator!$E$20="YES",IF(A162&lt;Calculator!$G$20,0,MIN(MIN(MOD(A162/Calculator!$F$20,1),1-MOD(A162/Calculator!$F$20,1)),ABS(MOD(A162/Calculator!$F$20,1)-0.5))),1)</f>
        <v>1</v>
      </c>
      <c r="M162" s="176" t="n">
        <f aca="false">MIN(B162:L162)</f>
        <v>0.0292105263157922</v>
      </c>
      <c r="N162" s="176" t="n">
        <f aca="false">SUMPRODUCT(($M$5:$M$555&gt;M162)*1)+SUMPRODUCT(($M$5:$M$555=M162)*(ROW($M$5:$M$555)&lt;ROW(M162)))+1</f>
        <v>219</v>
      </c>
      <c r="O162" s="176" t="str">
        <f aca="false">IF(M162&gt;=0.2,"★★★ EXCELLENT",IF(M162&gt;=0.12,"★★  GOOD",IF(M162&gt;=0.07,"★  FAIR",IF(M162&gt;=0.025,"⚠  MARGINAL","✗  AVOID"))))</f>
        <v>⚠  MARGINAL</v>
      </c>
    </row>
    <row r="163" customFormat="false" ht="15" hidden="false" customHeight="true" outlineLevel="0" collapsed="false">
      <c r="A163" s="173" t="n">
        <v>20.8</v>
      </c>
      <c r="B163" s="174" t="n">
        <f aca="false">IF(Calculator!$E$10="YES",IF(A163&lt;Calculator!$G$10,0,MIN(MIN(MOD(A163/Calculator!$F$10,1),1-MOD(A163/Calculator!$F$10,1)),ABS(MOD(A163/Calculator!$F$10,1)-0.5))),1)</f>
        <v>1</v>
      </c>
      <c r="C163" s="174" t="n">
        <f aca="false">IF(Calculator!$E$11="YES",IF(A163&lt;Calculator!$G$11,0,MIN(MIN(MOD(A163/Calculator!$F$11,1),1-MOD(A163/Calculator!$F$11,1)),ABS(MOD(A163/Calculator!$F$11,1)-0.5))),1)</f>
        <v>1</v>
      </c>
      <c r="D163" s="174" t="n">
        <f aca="false">IF(Calculator!$E$12="YES",IF(A163&lt;Calculator!$G$12,0,MIN(MIN(MOD(A163/Calculator!$F$12,1),1-MOD(A163/Calculator!$F$12,1)),ABS(MOD(A163/Calculator!$F$12,1)-0.5))),1)</f>
        <v>1</v>
      </c>
      <c r="E163" s="174" t="n">
        <f aca="false">IF(Calculator!$E$13="YES",IF(A163&lt;Calculator!$G$13,0,MIN(MIN(MOD(A163/Calculator!$F$13,1),1-MOD(A163/Calculator!$F$13,1)),ABS(MOD(A163/Calculator!$F$13,1)-0.5))),1)</f>
        <v>0.0436491228070191</v>
      </c>
      <c r="F163" s="174" t="n">
        <f aca="false">IF(Calculator!$E$14="YES",IF(A163&lt;Calculator!$G$14,0,MIN(MIN(MOD(A163/Calculator!$F$14,1),1-MOD(A163/Calculator!$F$14,1)),ABS(MOD(A163/Calculator!$F$14,1)-0.5))),1)</f>
        <v>0.0221052631578973</v>
      </c>
      <c r="G163" s="174" t="n">
        <f aca="false">IF(Calculator!$E$15="YES",IF(A163&lt;Calculator!$G$15,0,MIN(MIN(MOD(A163/Calculator!$F$15,1),1-MOD(A163/Calculator!$F$15,1)),ABS(MOD(A163/Calculator!$F$15,1)-0.5))),1)</f>
        <v>0.0690526315789475</v>
      </c>
      <c r="H163" s="174" t="n">
        <f aca="false">IF(Calculator!$E$16="YES",IF(A163&lt;Calculator!$G$16,0,MIN(MIN(MOD(A163/Calculator!$F$16,1),1-MOD(A163/Calculator!$F$16,1)),ABS(MOD(A163/Calculator!$F$16,1)-0.5))),1)</f>
        <v>0.144592280701756</v>
      </c>
      <c r="I163" s="174" t="n">
        <f aca="false">IF(Calculator!$E$17="YES",IF(A163&lt;Calculator!$G$17,0,MIN(MIN(MOD(A163/Calculator!$F$17,1),1-MOD(A163/Calculator!$F$17,1)),ABS(MOD(A163/Calculator!$F$17,1)-0.5))),1)</f>
        <v>0.0981052631578927</v>
      </c>
      <c r="J163" s="174" t="n">
        <f aca="false">IF(Calculator!$E$18="YES",IF(A163&lt;Calculator!$G$18,0,MIN(MIN(MOD(A163/Calculator!$F$18,1),1-MOD(A163/Calculator!$F$18,1)),ABS(MOD(A163/Calculator!$F$18,1)-0.5))),1)</f>
        <v>0.1403649122807</v>
      </c>
      <c r="K163" s="174" t="n">
        <f aca="false">IF(Calculator!$E$19="YES",IF(A163&lt;Calculator!$G$19,0,MIN(MIN(MOD(A163/Calculator!$F$19,1),1-MOD(A163/Calculator!$F$19,1)),ABS(MOD(A163/Calculator!$F$19,1)-0.5))),1)</f>
        <v>0.211087719298246</v>
      </c>
      <c r="L163" s="174" t="n">
        <f aca="false">IF(Calculator!$E$20="YES",IF(A163&lt;Calculator!$G$20,0,MIN(MIN(MOD(A163/Calculator!$F$20,1),1-MOD(A163/Calculator!$F$20,1)),ABS(MOD(A163/Calculator!$F$20,1)-0.5))),1)</f>
        <v>1</v>
      </c>
      <c r="M163" s="174" t="n">
        <f aca="false">MIN(B163:L163)</f>
        <v>0.0221052631578973</v>
      </c>
      <c r="N163" s="174" t="n">
        <f aca="false">SUMPRODUCT(($M$5:$M$555&gt;M163)*1)+SUMPRODUCT(($M$5:$M$555=M163)*(ROW($M$5:$M$555)&lt;ROW(M163)))+1</f>
        <v>270</v>
      </c>
      <c r="O163" s="174" t="str">
        <f aca="false">IF(M163&gt;=0.2,"★★★ EXCELLENT",IF(M163&gt;=0.12,"★★  GOOD",IF(M163&gt;=0.07,"★  FAIR",IF(M163&gt;=0.025,"⚠  MARGINAL","✗  AVOID"))))</f>
        <v>✗  AVOID</v>
      </c>
    </row>
    <row r="164" customFormat="false" ht="15" hidden="false" customHeight="true" outlineLevel="0" collapsed="false">
      <c r="A164" s="175" t="n">
        <v>20.9</v>
      </c>
      <c r="B164" s="176" t="n">
        <f aca="false">IF(Calculator!$E$10="YES",IF(A164&lt;Calculator!$G$10,0,MIN(MIN(MOD(A164/Calculator!$F$10,1),1-MOD(A164/Calculator!$F$10,1)),ABS(MOD(A164/Calculator!$F$10,1)-0.5))),1)</f>
        <v>1</v>
      </c>
      <c r="C164" s="176" t="n">
        <f aca="false">IF(Calculator!$E$11="YES",IF(A164&lt;Calculator!$G$11,0,MIN(MIN(MOD(A164/Calculator!$F$11,1),1-MOD(A164/Calculator!$F$11,1)),ABS(MOD(A164/Calculator!$F$11,1)-0.5))),1)</f>
        <v>1</v>
      </c>
      <c r="D164" s="176" t="n">
        <f aca="false">IF(Calculator!$E$12="YES",IF(A164&lt;Calculator!$G$12,0,MIN(MIN(MOD(A164/Calculator!$F$12,1),1-MOD(A164/Calculator!$F$12,1)),ABS(MOD(A164/Calculator!$F$12,1)-0.5))),1)</f>
        <v>1</v>
      </c>
      <c r="E164" s="176" t="n">
        <f aca="false">IF(Calculator!$E$13="YES",IF(A164&lt;Calculator!$G$13,0,MIN(MIN(MOD(A164/Calculator!$F$13,1),1-MOD(A164/Calculator!$F$13,1)),ABS(MOD(A164/Calculator!$F$13,1)-0.5))),1)</f>
        <v>0.0486666666666682</v>
      </c>
      <c r="F164" s="176" t="n">
        <f aca="false">IF(Calculator!$E$14="YES",IF(A164&lt;Calculator!$G$14,0,MIN(MIN(MOD(A164/Calculator!$F$14,1),1-MOD(A164/Calculator!$F$14,1)),ABS(MOD(A164/Calculator!$F$14,1)-0.5))),1)</f>
        <v>0.0150000000000028</v>
      </c>
      <c r="G164" s="176" t="n">
        <f aca="false">IF(Calculator!$E$15="YES",IF(A164&lt;Calculator!$G$15,0,MIN(MIN(MOD(A164/Calculator!$F$15,1),1-MOD(A164/Calculator!$F$15,1)),ABS(MOD(A164/Calculator!$F$15,1)-0.5))),1)</f>
        <v>0.0790000000000002</v>
      </c>
      <c r="H164" s="176" t="n">
        <f aca="false">IF(Calculator!$E$16="YES",IF(A164&lt;Calculator!$G$16,0,MIN(MIN(MOD(A164/Calculator!$F$16,1),1-MOD(A164/Calculator!$F$16,1)),ABS(MOD(A164/Calculator!$F$16,1)-0.5))),1)</f>
        <v>0.157306666666668</v>
      </c>
      <c r="I164" s="176" t="n">
        <f aca="false">IF(Calculator!$E$17="YES",IF(A164&lt;Calculator!$G$17,0,MIN(MIN(MOD(A164/Calculator!$F$17,1),1-MOD(A164/Calculator!$F$17,1)),ABS(MOD(A164/Calculator!$F$17,1)-0.5))),1)</f>
        <v>0.112999999999997</v>
      </c>
      <c r="J164" s="176" t="n">
        <f aca="false">IF(Calculator!$E$18="YES",IF(A164&lt;Calculator!$G$18,0,MIN(MIN(MOD(A164/Calculator!$F$18,1),1-MOD(A164/Calculator!$F$18,1)),ABS(MOD(A164/Calculator!$F$18,1)-0.5))),1)</f>
        <v>0.157866666666665</v>
      </c>
      <c r="K164" s="176" t="n">
        <f aca="false">IF(Calculator!$E$19="YES",IF(A164&lt;Calculator!$G$19,0,MIN(MIN(MOD(A164/Calculator!$F$19,1),1-MOD(A164/Calculator!$F$19,1)),ABS(MOD(A164/Calculator!$F$19,1)-0.5))),1)</f>
        <v>0.231333333333333</v>
      </c>
      <c r="L164" s="176" t="n">
        <f aca="false">IF(Calculator!$E$20="YES",IF(A164&lt;Calculator!$G$20,0,MIN(MIN(MOD(A164/Calculator!$F$20,1),1-MOD(A164/Calculator!$F$20,1)),ABS(MOD(A164/Calculator!$F$20,1)-0.5))),1)</f>
        <v>1</v>
      </c>
      <c r="M164" s="176" t="n">
        <f aca="false">MIN(B164:L164)</f>
        <v>0.0150000000000028</v>
      </c>
      <c r="N164" s="176" t="n">
        <f aca="false">SUMPRODUCT(($M$5:$M$555&gt;M164)*1)+SUMPRODUCT(($M$5:$M$555=M164)*(ROW($M$5:$M$555)&lt;ROW(M164)))+1</f>
        <v>327</v>
      </c>
      <c r="O164" s="176" t="str">
        <f aca="false">IF(M164&gt;=0.2,"★★★ EXCELLENT",IF(M164&gt;=0.12,"★★  GOOD",IF(M164&gt;=0.07,"★  FAIR",IF(M164&gt;=0.025,"⚠  MARGINAL","✗  AVOID"))))</f>
        <v>✗  AVOID</v>
      </c>
    </row>
    <row r="165" customFormat="false" ht="15" hidden="false" customHeight="true" outlineLevel="0" collapsed="false">
      <c r="A165" s="173" t="n">
        <v>21</v>
      </c>
      <c r="B165" s="174" t="n">
        <f aca="false">IF(Calculator!$E$10="YES",IF(A165&lt;Calculator!$G$10,0,MIN(MIN(MOD(A165/Calculator!$F$10,1),1-MOD(A165/Calculator!$F$10,1)),ABS(MOD(A165/Calculator!$F$10,1)-0.5))),1)</f>
        <v>1</v>
      </c>
      <c r="C165" s="174" t="n">
        <f aca="false">IF(Calculator!$E$11="YES",IF(A165&lt;Calculator!$G$11,0,MIN(MIN(MOD(A165/Calculator!$F$11,1),1-MOD(A165/Calculator!$F$11,1)),ABS(MOD(A165/Calculator!$F$11,1)-0.5))),1)</f>
        <v>1</v>
      </c>
      <c r="D165" s="174" t="n">
        <f aca="false">IF(Calculator!$E$12="YES",IF(A165&lt;Calculator!$G$12,0,MIN(MIN(MOD(A165/Calculator!$F$12,1),1-MOD(A165/Calculator!$F$12,1)),ABS(MOD(A165/Calculator!$F$12,1)-0.5))),1)</f>
        <v>1</v>
      </c>
      <c r="E165" s="174" t="n">
        <f aca="false">IF(Calculator!$E$13="YES",IF(A165&lt;Calculator!$G$13,0,MIN(MIN(MOD(A165/Calculator!$F$13,1),1-MOD(A165/Calculator!$F$13,1)),ABS(MOD(A165/Calculator!$F$13,1)-0.5))),1)</f>
        <v>0.0536842105263173</v>
      </c>
      <c r="F165" s="174" t="n">
        <f aca="false">IF(Calculator!$E$14="YES",IF(A165&lt;Calculator!$G$14,0,MIN(MIN(MOD(A165/Calculator!$F$14,1),1-MOD(A165/Calculator!$F$14,1)),ABS(MOD(A165/Calculator!$F$14,1)-0.5))),1)</f>
        <v>0.00789473684210784</v>
      </c>
      <c r="G165" s="174" t="n">
        <f aca="false">IF(Calculator!$E$15="YES",IF(A165&lt;Calculator!$G$15,0,MIN(MIN(MOD(A165/Calculator!$F$15,1),1-MOD(A165/Calculator!$F$15,1)),ABS(MOD(A165/Calculator!$F$15,1)-0.5))),1)</f>
        <v>0.0889473684210529</v>
      </c>
      <c r="H165" s="174" t="n">
        <f aca="false">IF(Calculator!$E$16="YES",IF(A165&lt;Calculator!$G$16,0,MIN(MIN(MOD(A165/Calculator!$F$16,1),1-MOD(A165/Calculator!$F$16,1)),ABS(MOD(A165/Calculator!$F$16,1)-0.5))),1)</f>
        <v>0.170021052631581</v>
      </c>
      <c r="I165" s="174" t="n">
        <f aca="false">IF(Calculator!$E$17="YES",IF(A165&lt;Calculator!$G$17,0,MIN(MIN(MOD(A165/Calculator!$F$17,1),1-MOD(A165/Calculator!$F$17,1)),ABS(MOD(A165/Calculator!$F$17,1)-0.5))),1)</f>
        <v>0.127894736842103</v>
      </c>
      <c r="J165" s="174" t="n">
        <f aca="false">IF(Calculator!$E$18="YES",IF(A165&lt;Calculator!$G$18,0,MIN(MIN(MOD(A165/Calculator!$F$18,1),1-MOD(A165/Calculator!$F$18,1)),ABS(MOD(A165/Calculator!$F$18,1)-0.5))),1)</f>
        <v>0.17536842105263</v>
      </c>
      <c r="K165" s="174" t="n">
        <f aca="false">IF(Calculator!$E$19="YES",IF(A165&lt;Calculator!$G$19,0,MIN(MIN(MOD(A165/Calculator!$F$19,1),1-MOD(A165/Calculator!$F$19,1)),ABS(MOD(A165/Calculator!$F$19,1)-0.5))),1)</f>
        <v>0.248421052631579</v>
      </c>
      <c r="L165" s="174" t="n">
        <f aca="false">IF(Calculator!$E$20="YES",IF(A165&lt;Calculator!$G$20,0,MIN(MIN(MOD(A165/Calculator!$F$20,1),1-MOD(A165/Calculator!$F$20,1)),ABS(MOD(A165/Calculator!$F$20,1)-0.5))),1)</f>
        <v>1</v>
      </c>
      <c r="M165" s="174" t="n">
        <f aca="false">MIN(B165:L165)</f>
        <v>0.00789473684210784</v>
      </c>
      <c r="N165" s="174" t="n">
        <f aca="false">SUMPRODUCT(($M$5:$M$555&gt;M165)*1)+SUMPRODUCT(($M$5:$M$555=M165)*(ROW($M$5:$M$555)&lt;ROW(M165)))+1</f>
        <v>401</v>
      </c>
      <c r="O165" s="174" t="str">
        <f aca="false">IF(M165&gt;=0.2,"★★★ EXCELLENT",IF(M165&gt;=0.12,"★★  GOOD",IF(M165&gt;=0.07,"★  FAIR",IF(M165&gt;=0.025,"⚠  MARGINAL","✗  AVOID"))))</f>
        <v>✗  AVOID</v>
      </c>
    </row>
    <row r="166" customFormat="false" ht="15" hidden="false" customHeight="true" outlineLevel="0" collapsed="false">
      <c r="A166" s="175" t="n">
        <v>21.1</v>
      </c>
      <c r="B166" s="176" t="n">
        <f aca="false">IF(Calculator!$E$10="YES",IF(A166&lt;Calculator!$G$10,0,MIN(MIN(MOD(A166/Calculator!$F$10,1),1-MOD(A166/Calculator!$F$10,1)),ABS(MOD(A166/Calculator!$F$10,1)-0.5))),1)</f>
        <v>1</v>
      </c>
      <c r="C166" s="176" t="n">
        <f aca="false">IF(Calculator!$E$11="YES",IF(A166&lt;Calculator!$G$11,0,MIN(MIN(MOD(A166/Calculator!$F$11,1),1-MOD(A166/Calculator!$F$11,1)),ABS(MOD(A166/Calculator!$F$11,1)-0.5))),1)</f>
        <v>1</v>
      </c>
      <c r="D166" s="176" t="n">
        <f aca="false">IF(Calculator!$E$12="YES",IF(A166&lt;Calculator!$G$12,0,MIN(MIN(MOD(A166/Calculator!$F$12,1),1-MOD(A166/Calculator!$F$12,1)),ABS(MOD(A166/Calculator!$F$12,1)-0.5))),1)</f>
        <v>1</v>
      </c>
      <c r="E166" s="176" t="n">
        <f aca="false">IF(Calculator!$E$13="YES",IF(A166&lt;Calculator!$G$13,0,MIN(MIN(MOD(A166/Calculator!$F$13,1),1-MOD(A166/Calculator!$F$13,1)),ABS(MOD(A166/Calculator!$F$13,1)-0.5))),1)</f>
        <v>0.0587017543859665</v>
      </c>
      <c r="F166" s="176" t="n">
        <f aca="false">IF(Calculator!$E$14="YES",IF(A166&lt;Calculator!$G$14,0,MIN(MIN(MOD(A166/Calculator!$F$14,1),1-MOD(A166/Calculator!$F$14,1)),ABS(MOD(A166/Calculator!$F$14,1)-0.5))),1)</f>
        <v>0.000789473684213116</v>
      </c>
      <c r="G166" s="176" t="n">
        <f aca="false">IF(Calculator!$E$15="YES",IF(A166&lt;Calculator!$G$15,0,MIN(MIN(MOD(A166/Calculator!$F$15,1),1-MOD(A166/Calculator!$F$15,1)),ABS(MOD(A166/Calculator!$F$15,1)-0.5))),1)</f>
        <v>0.0988947368421056</v>
      </c>
      <c r="H166" s="176" t="n">
        <f aca="false">IF(Calculator!$E$16="YES",IF(A166&lt;Calculator!$G$16,0,MIN(MIN(MOD(A166/Calculator!$F$16,1),1-MOD(A166/Calculator!$F$16,1)),ABS(MOD(A166/Calculator!$F$16,1)-0.5))),1)</f>
        <v>0.182735438596493</v>
      </c>
      <c r="I166" s="176" t="n">
        <f aca="false">IF(Calculator!$E$17="YES",IF(A166&lt;Calculator!$G$17,0,MIN(MIN(MOD(A166/Calculator!$F$17,1),1-MOD(A166/Calculator!$F$17,1)),ABS(MOD(A166/Calculator!$F$17,1)-0.5))),1)</f>
        <v>0.142789473684208</v>
      </c>
      <c r="J166" s="176" t="n">
        <f aca="false">IF(Calculator!$E$18="YES",IF(A166&lt;Calculator!$G$18,0,MIN(MIN(MOD(A166/Calculator!$F$18,1),1-MOD(A166/Calculator!$F$18,1)),ABS(MOD(A166/Calculator!$F$18,1)-0.5))),1)</f>
        <v>0.192870175438595</v>
      </c>
      <c r="K166" s="176" t="n">
        <f aca="false">IF(Calculator!$E$19="YES",IF(A166&lt;Calculator!$G$19,0,MIN(MIN(MOD(A166/Calculator!$F$19,1),1-MOD(A166/Calculator!$F$19,1)),ABS(MOD(A166/Calculator!$F$19,1)-0.5))),1)</f>
        <v>0.228175438596491</v>
      </c>
      <c r="L166" s="176" t="n">
        <f aca="false">IF(Calculator!$E$20="YES",IF(A166&lt;Calculator!$G$20,0,MIN(MIN(MOD(A166/Calculator!$F$20,1),1-MOD(A166/Calculator!$F$20,1)),ABS(MOD(A166/Calculator!$F$20,1)-0.5))),1)</f>
        <v>1</v>
      </c>
      <c r="M166" s="176" t="n">
        <f aca="false">MIN(B166:L166)</f>
        <v>0.000789473684213116</v>
      </c>
      <c r="N166" s="176" t="n">
        <f aca="false">SUMPRODUCT(($M$5:$M$555&gt;M166)*1)+SUMPRODUCT(($M$5:$M$555=M166)*(ROW($M$5:$M$555)&lt;ROW(M166)))+1</f>
        <v>489</v>
      </c>
      <c r="O166" s="176" t="str">
        <f aca="false">IF(M166&gt;=0.2,"★★★ EXCELLENT",IF(M166&gt;=0.12,"★★  GOOD",IF(M166&gt;=0.07,"★  FAIR",IF(M166&gt;=0.025,"⚠  MARGINAL","✗  AVOID"))))</f>
        <v>✗  AVOID</v>
      </c>
    </row>
    <row r="167" customFormat="false" ht="15" hidden="false" customHeight="true" outlineLevel="0" collapsed="false">
      <c r="A167" s="173" t="n">
        <v>21.2</v>
      </c>
      <c r="B167" s="174" t="n">
        <f aca="false">IF(Calculator!$E$10="YES",IF(A167&lt;Calculator!$G$10,0,MIN(MIN(MOD(A167/Calculator!$F$10,1),1-MOD(A167/Calculator!$F$10,1)),ABS(MOD(A167/Calculator!$F$10,1)-0.5))),1)</f>
        <v>1</v>
      </c>
      <c r="C167" s="174" t="n">
        <f aca="false">IF(Calculator!$E$11="YES",IF(A167&lt;Calculator!$G$11,0,MIN(MIN(MOD(A167/Calculator!$F$11,1),1-MOD(A167/Calculator!$F$11,1)),ABS(MOD(A167/Calculator!$F$11,1)-0.5))),1)</f>
        <v>1</v>
      </c>
      <c r="D167" s="174" t="n">
        <f aca="false">IF(Calculator!$E$12="YES",IF(A167&lt;Calculator!$G$12,0,MIN(MIN(MOD(A167/Calculator!$F$12,1),1-MOD(A167/Calculator!$F$12,1)),ABS(MOD(A167/Calculator!$F$12,1)-0.5))),1)</f>
        <v>1</v>
      </c>
      <c r="E167" s="174" t="n">
        <f aca="false">IF(Calculator!$E$13="YES",IF(A167&lt;Calculator!$G$13,0,MIN(MIN(MOD(A167/Calculator!$F$13,1),1-MOD(A167/Calculator!$F$13,1)),ABS(MOD(A167/Calculator!$F$13,1)-0.5))),1)</f>
        <v>0.0637192982456156</v>
      </c>
      <c r="F167" s="174" t="n">
        <f aca="false">IF(Calculator!$E$14="YES",IF(A167&lt;Calculator!$G$14,0,MIN(MIN(MOD(A167/Calculator!$F$14,1),1-MOD(A167/Calculator!$F$14,1)),ABS(MOD(A167/Calculator!$F$14,1)-0.5))),1)</f>
        <v>0.00631578947368139</v>
      </c>
      <c r="G167" s="174" t="n">
        <f aca="false">IF(Calculator!$E$15="YES",IF(A167&lt;Calculator!$G$15,0,MIN(MIN(MOD(A167/Calculator!$F$15,1),1-MOD(A167/Calculator!$F$15,1)),ABS(MOD(A167/Calculator!$F$15,1)-0.5))),1)</f>
        <v>0.108842105263158</v>
      </c>
      <c r="H167" s="174" t="n">
        <f aca="false">IF(Calculator!$E$16="YES",IF(A167&lt;Calculator!$G$16,0,MIN(MIN(MOD(A167/Calculator!$F$16,1),1-MOD(A167/Calculator!$F$16,1)),ABS(MOD(A167/Calculator!$F$16,1)-0.5))),1)</f>
        <v>0.195449824561405</v>
      </c>
      <c r="I167" s="174" t="n">
        <f aca="false">IF(Calculator!$E$17="YES",IF(A167&lt;Calculator!$G$17,0,MIN(MIN(MOD(A167/Calculator!$F$17,1),1-MOD(A167/Calculator!$F$17,1)),ABS(MOD(A167/Calculator!$F$17,1)-0.5))),1)</f>
        <v>0.157684210526313</v>
      </c>
      <c r="J167" s="174" t="n">
        <f aca="false">IF(Calculator!$E$18="YES",IF(A167&lt;Calculator!$G$18,0,MIN(MIN(MOD(A167/Calculator!$F$18,1),1-MOD(A167/Calculator!$F$18,1)),ABS(MOD(A167/Calculator!$F$18,1)-0.5))),1)</f>
        <v>0.210371929824559</v>
      </c>
      <c r="K167" s="174" t="n">
        <f aca="false">IF(Calculator!$E$19="YES",IF(A167&lt;Calculator!$G$19,0,MIN(MIN(MOD(A167/Calculator!$F$19,1),1-MOD(A167/Calculator!$F$19,1)),ABS(MOD(A167/Calculator!$F$19,1)-0.5))),1)</f>
        <v>0.207929824561404</v>
      </c>
      <c r="L167" s="174" t="n">
        <f aca="false">IF(Calculator!$E$20="YES",IF(A167&lt;Calculator!$G$20,0,MIN(MIN(MOD(A167/Calculator!$F$20,1),1-MOD(A167/Calculator!$F$20,1)),ABS(MOD(A167/Calculator!$F$20,1)-0.5))),1)</f>
        <v>1</v>
      </c>
      <c r="M167" s="174" t="n">
        <f aca="false">MIN(B167:L167)</f>
        <v>0.00631578947368139</v>
      </c>
      <c r="N167" s="174" t="n">
        <f aca="false">SUMPRODUCT(($M$5:$M$555&gt;M167)*1)+SUMPRODUCT(($M$5:$M$555=M167)*(ROW($M$5:$M$555)&lt;ROW(M167)))+1</f>
        <v>417</v>
      </c>
      <c r="O167" s="174" t="str">
        <f aca="false">IF(M167&gt;=0.2,"★★★ EXCELLENT",IF(M167&gt;=0.12,"★★  GOOD",IF(M167&gt;=0.07,"★  FAIR",IF(M167&gt;=0.025,"⚠  MARGINAL","✗  AVOID"))))</f>
        <v>✗  AVOID</v>
      </c>
    </row>
    <row r="168" customFormat="false" ht="15" hidden="false" customHeight="true" outlineLevel="0" collapsed="false">
      <c r="A168" s="175" t="n">
        <v>21.3</v>
      </c>
      <c r="B168" s="176" t="n">
        <f aca="false">IF(Calculator!$E$10="YES",IF(A168&lt;Calculator!$G$10,0,MIN(MIN(MOD(A168/Calculator!$F$10,1),1-MOD(A168/Calculator!$F$10,1)),ABS(MOD(A168/Calculator!$F$10,1)-0.5))),1)</f>
        <v>1</v>
      </c>
      <c r="C168" s="176" t="n">
        <f aca="false">IF(Calculator!$E$11="YES",IF(A168&lt;Calculator!$G$11,0,MIN(MIN(MOD(A168/Calculator!$F$11,1),1-MOD(A168/Calculator!$F$11,1)),ABS(MOD(A168/Calculator!$F$11,1)-0.5))),1)</f>
        <v>1</v>
      </c>
      <c r="D168" s="176" t="n">
        <f aca="false">IF(Calculator!$E$12="YES",IF(A168&lt;Calculator!$G$12,0,MIN(MIN(MOD(A168/Calculator!$F$12,1),1-MOD(A168/Calculator!$F$12,1)),ABS(MOD(A168/Calculator!$F$12,1)-0.5))),1)</f>
        <v>1</v>
      </c>
      <c r="E168" s="176" t="n">
        <f aca="false">IF(Calculator!$E$13="YES",IF(A168&lt;Calculator!$G$13,0,MIN(MIN(MOD(A168/Calculator!$F$13,1),1-MOD(A168/Calculator!$F$13,1)),ABS(MOD(A168/Calculator!$F$13,1)-0.5))),1)</f>
        <v>0.0687368421052648</v>
      </c>
      <c r="F168" s="176" t="n">
        <f aca="false">IF(Calculator!$E$14="YES",IF(A168&lt;Calculator!$G$14,0,MIN(MIN(MOD(A168/Calculator!$F$14,1),1-MOD(A168/Calculator!$F$14,1)),ABS(MOD(A168/Calculator!$F$14,1)-0.5))),1)</f>
        <v>0.0134210526315763</v>
      </c>
      <c r="G168" s="176" t="n">
        <f aca="false">IF(Calculator!$E$15="YES",IF(A168&lt;Calculator!$G$15,0,MIN(MIN(MOD(A168/Calculator!$F$15,1),1-MOD(A168/Calculator!$F$15,1)),ABS(MOD(A168/Calculator!$F$15,1)-0.5))),1)</f>
        <v>0.118789473684211</v>
      </c>
      <c r="H168" s="176" t="n">
        <f aca="false">IF(Calculator!$E$16="YES",IF(A168&lt;Calculator!$G$16,0,MIN(MIN(MOD(A168/Calculator!$F$16,1),1-MOD(A168/Calculator!$F$16,1)),ABS(MOD(A168/Calculator!$F$16,1)-0.5))),1)</f>
        <v>0.208164210526318</v>
      </c>
      <c r="I168" s="176" t="n">
        <f aca="false">IF(Calculator!$E$17="YES",IF(A168&lt;Calculator!$G$17,0,MIN(MIN(MOD(A168/Calculator!$F$17,1),1-MOD(A168/Calculator!$F$17,1)),ABS(MOD(A168/Calculator!$F$17,1)-0.5))),1)</f>
        <v>0.172578947368419</v>
      </c>
      <c r="J168" s="176" t="n">
        <f aca="false">IF(Calculator!$E$18="YES",IF(A168&lt;Calculator!$G$18,0,MIN(MIN(MOD(A168/Calculator!$F$18,1),1-MOD(A168/Calculator!$F$18,1)),ABS(MOD(A168/Calculator!$F$18,1)-0.5))),1)</f>
        <v>0.227873684210524</v>
      </c>
      <c r="K168" s="176" t="n">
        <f aca="false">IF(Calculator!$E$19="YES",IF(A168&lt;Calculator!$G$19,0,MIN(MIN(MOD(A168/Calculator!$F$19,1),1-MOD(A168/Calculator!$F$19,1)),ABS(MOD(A168/Calculator!$F$19,1)-0.5))),1)</f>
        <v>0.187684210526315</v>
      </c>
      <c r="L168" s="176" t="n">
        <f aca="false">IF(Calculator!$E$20="YES",IF(A168&lt;Calculator!$G$20,0,MIN(MIN(MOD(A168/Calculator!$F$20,1),1-MOD(A168/Calculator!$F$20,1)),ABS(MOD(A168/Calculator!$F$20,1)-0.5))),1)</f>
        <v>1</v>
      </c>
      <c r="M168" s="176" t="n">
        <f aca="false">MIN(B168:L168)</f>
        <v>0.0134210526315763</v>
      </c>
      <c r="N168" s="176" t="n">
        <f aca="false">SUMPRODUCT(($M$5:$M$555&gt;M168)*1)+SUMPRODUCT(($M$5:$M$555=M168)*(ROW($M$5:$M$555)&lt;ROW(M168)))+1</f>
        <v>343</v>
      </c>
      <c r="O168" s="176" t="str">
        <f aca="false">IF(M168&gt;=0.2,"★★★ EXCELLENT",IF(M168&gt;=0.12,"★★  GOOD",IF(M168&gt;=0.07,"★  FAIR",IF(M168&gt;=0.025,"⚠  MARGINAL","✗  AVOID"))))</f>
        <v>✗  AVOID</v>
      </c>
    </row>
    <row r="169" customFormat="false" ht="15" hidden="false" customHeight="true" outlineLevel="0" collapsed="false">
      <c r="A169" s="173" t="n">
        <v>21.4</v>
      </c>
      <c r="B169" s="174" t="n">
        <f aca="false">IF(Calculator!$E$10="YES",IF(A169&lt;Calculator!$G$10,0,MIN(MIN(MOD(A169/Calculator!$F$10,1),1-MOD(A169/Calculator!$F$10,1)),ABS(MOD(A169/Calculator!$F$10,1)-0.5))),1)</f>
        <v>1</v>
      </c>
      <c r="C169" s="174" t="n">
        <f aca="false">IF(Calculator!$E$11="YES",IF(A169&lt;Calculator!$G$11,0,MIN(MIN(MOD(A169/Calculator!$F$11,1),1-MOD(A169/Calculator!$F$11,1)),ABS(MOD(A169/Calculator!$F$11,1)-0.5))),1)</f>
        <v>1</v>
      </c>
      <c r="D169" s="174" t="n">
        <f aca="false">IF(Calculator!$E$12="YES",IF(A169&lt;Calculator!$G$12,0,MIN(MIN(MOD(A169/Calculator!$F$12,1),1-MOD(A169/Calculator!$F$12,1)),ABS(MOD(A169/Calculator!$F$12,1)-0.5))),1)</f>
        <v>1</v>
      </c>
      <c r="E169" s="174" t="n">
        <f aca="false">IF(Calculator!$E$13="YES",IF(A169&lt;Calculator!$G$13,0,MIN(MIN(MOD(A169/Calculator!$F$13,1),1-MOD(A169/Calculator!$F$13,1)),ABS(MOD(A169/Calculator!$F$13,1)-0.5))),1)</f>
        <v>0.0737543859649137</v>
      </c>
      <c r="F169" s="174" t="n">
        <f aca="false">IF(Calculator!$E$14="YES",IF(A169&lt;Calculator!$G$14,0,MIN(MIN(MOD(A169/Calculator!$F$14,1),1-MOD(A169/Calculator!$F$14,1)),ABS(MOD(A169/Calculator!$F$14,1)-0.5))),1)</f>
        <v>0.0205263157894708</v>
      </c>
      <c r="G169" s="174" t="n">
        <f aca="false">IF(Calculator!$E$15="YES",IF(A169&lt;Calculator!$G$15,0,MIN(MIN(MOD(A169/Calculator!$F$15,1),1-MOD(A169/Calculator!$F$15,1)),ABS(MOD(A169/Calculator!$F$15,1)-0.5))),1)</f>
        <v>0.128736842105263</v>
      </c>
      <c r="H169" s="174" t="n">
        <f aca="false">IF(Calculator!$E$16="YES",IF(A169&lt;Calculator!$G$16,0,MIN(MIN(MOD(A169/Calculator!$F$16,1),1-MOD(A169/Calculator!$F$16,1)),ABS(MOD(A169/Calculator!$F$16,1)-0.5))),1)</f>
        <v>0.22087859649123</v>
      </c>
      <c r="I169" s="174" t="n">
        <f aca="false">IF(Calculator!$E$17="YES",IF(A169&lt;Calculator!$G$17,0,MIN(MIN(MOD(A169/Calculator!$F$17,1),1-MOD(A169/Calculator!$F$17,1)),ABS(MOD(A169/Calculator!$F$17,1)-0.5))),1)</f>
        <v>0.187473684210524</v>
      </c>
      <c r="J169" s="174" t="n">
        <f aca="false">IF(Calculator!$E$18="YES",IF(A169&lt;Calculator!$G$18,0,MIN(MIN(MOD(A169/Calculator!$F$18,1),1-MOD(A169/Calculator!$F$18,1)),ABS(MOD(A169/Calculator!$F$18,1)-0.5))),1)</f>
        <v>0.245375438596489</v>
      </c>
      <c r="K169" s="174" t="n">
        <f aca="false">IF(Calculator!$E$19="YES",IF(A169&lt;Calculator!$G$19,0,MIN(MIN(MOD(A169/Calculator!$F$19,1),1-MOD(A169/Calculator!$F$19,1)),ABS(MOD(A169/Calculator!$F$19,1)-0.5))),1)</f>
        <v>0.167438596491229</v>
      </c>
      <c r="L169" s="174" t="n">
        <f aca="false">IF(Calculator!$E$20="YES",IF(A169&lt;Calculator!$G$20,0,MIN(MIN(MOD(A169/Calculator!$F$20,1),1-MOD(A169/Calculator!$F$20,1)),ABS(MOD(A169/Calculator!$F$20,1)-0.5))),1)</f>
        <v>1</v>
      </c>
      <c r="M169" s="174" t="n">
        <f aca="false">MIN(B169:L169)</f>
        <v>0.0205263157894708</v>
      </c>
      <c r="N169" s="174" t="n">
        <f aca="false">SUMPRODUCT(($M$5:$M$555&gt;M169)*1)+SUMPRODUCT(($M$5:$M$555=M169)*(ROW($M$5:$M$555)&lt;ROW(M169)))+1</f>
        <v>287</v>
      </c>
      <c r="O169" s="174" t="str">
        <f aca="false">IF(M169&gt;=0.2,"★★★ EXCELLENT",IF(M169&gt;=0.12,"★★  GOOD",IF(M169&gt;=0.07,"★  FAIR",IF(M169&gt;=0.025,"⚠  MARGINAL","✗  AVOID"))))</f>
        <v>✗  AVOID</v>
      </c>
    </row>
    <row r="170" customFormat="false" ht="15" hidden="false" customHeight="true" outlineLevel="0" collapsed="false">
      <c r="A170" s="175" t="n">
        <v>21.5</v>
      </c>
      <c r="B170" s="176" t="n">
        <f aca="false">IF(Calculator!$E$10="YES",IF(A170&lt;Calculator!$G$10,0,MIN(MIN(MOD(A170/Calculator!$F$10,1),1-MOD(A170/Calculator!$F$10,1)),ABS(MOD(A170/Calculator!$F$10,1)-0.5))),1)</f>
        <v>1</v>
      </c>
      <c r="C170" s="176" t="n">
        <f aca="false">IF(Calculator!$E$11="YES",IF(A170&lt;Calculator!$G$11,0,MIN(MIN(MOD(A170/Calculator!$F$11,1),1-MOD(A170/Calculator!$F$11,1)),ABS(MOD(A170/Calculator!$F$11,1)-0.5))),1)</f>
        <v>1</v>
      </c>
      <c r="D170" s="176" t="n">
        <f aca="false">IF(Calculator!$E$12="YES",IF(A170&lt;Calculator!$G$12,0,MIN(MIN(MOD(A170/Calculator!$F$12,1),1-MOD(A170/Calculator!$F$12,1)),ABS(MOD(A170/Calculator!$F$12,1)-0.5))),1)</f>
        <v>1</v>
      </c>
      <c r="E170" s="176" t="n">
        <f aca="false">IF(Calculator!$E$13="YES",IF(A170&lt;Calculator!$G$13,0,MIN(MIN(MOD(A170/Calculator!$F$13,1),1-MOD(A170/Calculator!$F$13,1)),ABS(MOD(A170/Calculator!$F$13,1)-0.5))),1)</f>
        <v>0.0787719298245631</v>
      </c>
      <c r="F170" s="176" t="n">
        <f aca="false">IF(Calculator!$E$14="YES",IF(A170&lt;Calculator!$G$14,0,MIN(MIN(MOD(A170/Calculator!$F$14,1),1-MOD(A170/Calculator!$F$14,1)),ABS(MOD(A170/Calculator!$F$14,1)-0.5))),1)</f>
        <v>0.0276315789473658</v>
      </c>
      <c r="G170" s="176" t="n">
        <f aca="false">IF(Calculator!$E$15="YES",IF(A170&lt;Calculator!$G$15,0,MIN(MIN(MOD(A170/Calculator!$F$15,1),1-MOD(A170/Calculator!$F$15,1)),ABS(MOD(A170/Calculator!$F$15,1)-0.5))),1)</f>
        <v>0.138684210526316</v>
      </c>
      <c r="H170" s="176" t="n">
        <f aca="false">IF(Calculator!$E$16="YES",IF(A170&lt;Calculator!$G$16,0,MIN(MIN(MOD(A170/Calculator!$F$16,1),1-MOD(A170/Calculator!$F$16,1)),ABS(MOD(A170/Calculator!$F$16,1)-0.5))),1)</f>
        <v>0.233592982456142</v>
      </c>
      <c r="I170" s="176" t="n">
        <f aca="false">IF(Calculator!$E$17="YES",IF(A170&lt;Calculator!$G$17,0,MIN(MIN(MOD(A170/Calculator!$F$17,1),1-MOD(A170/Calculator!$F$17,1)),ABS(MOD(A170/Calculator!$F$17,1)-0.5))),1)</f>
        <v>0.202368421052629</v>
      </c>
      <c r="J170" s="176" t="n">
        <f aca="false">IF(Calculator!$E$18="YES",IF(A170&lt;Calculator!$G$18,0,MIN(MIN(MOD(A170/Calculator!$F$18,1),1-MOD(A170/Calculator!$F$18,1)),ABS(MOD(A170/Calculator!$F$18,1)-0.5))),1)</f>
        <v>0.237122807017546</v>
      </c>
      <c r="K170" s="176" t="n">
        <f aca="false">IF(Calculator!$E$19="YES",IF(A170&lt;Calculator!$G$19,0,MIN(MIN(MOD(A170/Calculator!$F$19,1),1-MOD(A170/Calculator!$F$19,1)),ABS(MOD(A170/Calculator!$F$19,1)-0.5))),1)</f>
        <v>0.14719298245614</v>
      </c>
      <c r="L170" s="176" t="n">
        <f aca="false">IF(Calculator!$E$20="YES",IF(A170&lt;Calculator!$G$20,0,MIN(MIN(MOD(A170/Calculator!$F$20,1),1-MOD(A170/Calculator!$F$20,1)),ABS(MOD(A170/Calculator!$F$20,1)-0.5))),1)</f>
        <v>1</v>
      </c>
      <c r="M170" s="176" t="n">
        <f aca="false">MIN(B170:L170)</f>
        <v>0.0276315789473658</v>
      </c>
      <c r="N170" s="176" t="n">
        <f aca="false">SUMPRODUCT(($M$5:$M$555&gt;M170)*1)+SUMPRODUCT(($M$5:$M$555=M170)*(ROW($M$5:$M$555)&lt;ROW(M170)))+1</f>
        <v>230</v>
      </c>
      <c r="O170" s="176" t="str">
        <f aca="false">IF(M170&gt;=0.2,"★★★ EXCELLENT",IF(M170&gt;=0.12,"★★  GOOD",IF(M170&gt;=0.07,"★  FAIR",IF(M170&gt;=0.025,"⚠  MARGINAL","✗  AVOID"))))</f>
        <v>⚠  MARGINAL</v>
      </c>
    </row>
    <row r="171" customFormat="false" ht="15" hidden="false" customHeight="true" outlineLevel="0" collapsed="false">
      <c r="A171" s="173" t="n">
        <v>21.6</v>
      </c>
      <c r="B171" s="174" t="n">
        <f aca="false">IF(Calculator!$E$10="YES",IF(A171&lt;Calculator!$G$10,0,MIN(MIN(MOD(A171/Calculator!$F$10,1),1-MOD(A171/Calculator!$F$10,1)),ABS(MOD(A171/Calculator!$F$10,1)-0.5))),1)</f>
        <v>1</v>
      </c>
      <c r="C171" s="174" t="n">
        <f aca="false">IF(Calculator!$E$11="YES",IF(A171&lt;Calculator!$G$11,0,MIN(MIN(MOD(A171/Calculator!$F$11,1),1-MOD(A171/Calculator!$F$11,1)),ABS(MOD(A171/Calculator!$F$11,1)-0.5))),1)</f>
        <v>1</v>
      </c>
      <c r="D171" s="174" t="n">
        <f aca="false">IF(Calculator!$E$12="YES",IF(A171&lt;Calculator!$G$12,0,MIN(MIN(MOD(A171/Calculator!$F$12,1),1-MOD(A171/Calculator!$F$12,1)),ABS(MOD(A171/Calculator!$F$12,1)-0.5))),1)</f>
        <v>1</v>
      </c>
      <c r="E171" s="174" t="n">
        <f aca="false">IF(Calculator!$E$13="YES",IF(A171&lt;Calculator!$G$13,0,MIN(MIN(MOD(A171/Calculator!$F$13,1),1-MOD(A171/Calculator!$F$13,1)),ABS(MOD(A171/Calculator!$F$13,1)-0.5))),1)</f>
        <v>0.0837894736842122</v>
      </c>
      <c r="F171" s="174" t="n">
        <f aca="false">IF(Calculator!$E$14="YES",IF(A171&lt;Calculator!$G$14,0,MIN(MIN(MOD(A171/Calculator!$F$14,1),1-MOD(A171/Calculator!$F$14,1)),ABS(MOD(A171/Calculator!$F$14,1)-0.5))),1)</f>
        <v>0.0347368421052605</v>
      </c>
      <c r="G171" s="174" t="n">
        <f aca="false">IF(Calculator!$E$15="YES",IF(A171&lt;Calculator!$G$15,0,MIN(MIN(MOD(A171/Calculator!$F$15,1),1-MOD(A171/Calculator!$F$15,1)),ABS(MOD(A171/Calculator!$F$15,1)-0.5))),1)</f>
        <v>0.148631578947369</v>
      </c>
      <c r="H171" s="174" t="n">
        <f aca="false">IF(Calculator!$E$16="YES",IF(A171&lt;Calculator!$G$16,0,MIN(MIN(MOD(A171/Calculator!$F$16,1),1-MOD(A171/Calculator!$F$16,1)),ABS(MOD(A171/Calculator!$F$16,1)-0.5))),1)</f>
        <v>0.246307368421055</v>
      </c>
      <c r="I171" s="174" t="n">
        <f aca="false">IF(Calculator!$E$17="YES",IF(A171&lt;Calculator!$G$17,0,MIN(MIN(MOD(A171/Calculator!$F$17,1),1-MOD(A171/Calculator!$F$17,1)),ABS(MOD(A171/Calculator!$F$17,1)-0.5))),1)</f>
        <v>0.217263157894735</v>
      </c>
      <c r="J171" s="174" t="n">
        <f aca="false">IF(Calculator!$E$18="YES",IF(A171&lt;Calculator!$G$18,0,MIN(MIN(MOD(A171/Calculator!$F$18,1),1-MOD(A171/Calculator!$F$18,1)),ABS(MOD(A171/Calculator!$F$18,1)-0.5))),1)</f>
        <v>0.219621052631581</v>
      </c>
      <c r="K171" s="174" t="n">
        <f aca="false">IF(Calculator!$E$19="YES",IF(A171&lt;Calculator!$G$19,0,MIN(MIN(MOD(A171/Calculator!$F$19,1),1-MOD(A171/Calculator!$F$19,1)),ABS(MOD(A171/Calculator!$F$19,1)-0.5))),1)</f>
        <v>0.126947368421052</v>
      </c>
      <c r="L171" s="174" t="n">
        <f aca="false">IF(Calculator!$E$20="YES",IF(A171&lt;Calculator!$G$20,0,MIN(MIN(MOD(A171/Calculator!$F$20,1),1-MOD(A171/Calculator!$F$20,1)),ABS(MOD(A171/Calculator!$F$20,1)-0.5))),1)</f>
        <v>1</v>
      </c>
      <c r="M171" s="174" t="n">
        <f aca="false">MIN(B171:L171)</f>
        <v>0.0347368421052605</v>
      </c>
      <c r="N171" s="174" t="n">
        <f aca="false">SUMPRODUCT(($M$5:$M$555&gt;M171)*1)+SUMPRODUCT(($M$5:$M$555=M171)*(ROW($M$5:$M$555)&lt;ROW(M171)))+1</f>
        <v>185</v>
      </c>
      <c r="O171" s="174" t="str">
        <f aca="false">IF(M171&gt;=0.2,"★★★ EXCELLENT",IF(M171&gt;=0.12,"★★  GOOD",IF(M171&gt;=0.07,"★  FAIR",IF(M171&gt;=0.025,"⚠  MARGINAL","✗  AVOID"))))</f>
        <v>⚠  MARGINAL</v>
      </c>
    </row>
    <row r="172" customFormat="false" ht="15" hidden="false" customHeight="true" outlineLevel="0" collapsed="false">
      <c r="A172" s="175" t="n">
        <v>21.7</v>
      </c>
      <c r="B172" s="176" t="n">
        <f aca="false">IF(Calculator!$E$10="YES",IF(A172&lt;Calculator!$G$10,0,MIN(MIN(MOD(A172/Calculator!$F$10,1),1-MOD(A172/Calculator!$F$10,1)),ABS(MOD(A172/Calculator!$F$10,1)-0.5))),1)</f>
        <v>1</v>
      </c>
      <c r="C172" s="176" t="n">
        <f aca="false">IF(Calculator!$E$11="YES",IF(A172&lt;Calculator!$G$11,0,MIN(MIN(MOD(A172/Calculator!$F$11,1),1-MOD(A172/Calculator!$F$11,1)),ABS(MOD(A172/Calculator!$F$11,1)-0.5))),1)</f>
        <v>1</v>
      </c>
      <c r="D172" s="176" t="n">
        <f aca="false">IF(Calculator!$E$12="YES",IF(A172&lt;Calculator!$G$12,0,MIN(MIN(MOD(A172/Calculator!$F$12,1),1-MOD(A172/Calculator!$F$12,1)),ABS(MOD(A172/Calculator!$F$12,1)-0.5))),1)</f>
        <v>1</v>
      </c>
      <c r="E172" s="176" t="n">
        <f aca="false">IF(Calculator!$E$13="YES",IF(A172&lt;Calculator!$G$13,0,MIN(MIN(MOD(A172/Calculator!$F$13,1),1-MOD(A172/Calculator!$F$13,1)),ABS(MOD(A172/Calculator!$F$13,1)-0.5))),1)</f>
        <v>0.0888070175438611</v>
      </c>
      <c r="F172" s="176" t="n">
        <f aca="false">IF(Calculator!$E$14="YES",IF(A172&lt;Calculator!$G$14,0,MIN(MIN(MOD(A172/Calculator!$F$14,1),1-MOD(A172/Calculator!$F$14,1)),ABS(MOD(A172/Calculator!$F$14,1)-0.5))),1)</f>
        <v>0.041842105263155</v>
      </c>
      <c r="G172" s="176" t="n">
        <f aca="false">IF(Calculator!$E$15="YES",IF(A172&lt;Calculator!$G$15,0,MIN(MIN(MOD(A172/Calculator!$F$15,1),1-MOD(A172/Calculator!$F$15,1)),ABS(MOD(A172/Calculator!$F$15,1)-0.5))),1)</f>
        <v>0.158578947368421</v>
      </c>
      <c r="H172" s="176" t="n">
        <f aca="false">IF(Calculator!$E$16="YES",IF(A172&lt;Calculator!$G$16,0,MIN(MIN(MOD(A172/Calculator!$F$16,1),1-MOD(A172/Calculator!$F$16,1)),ABS(MOD(A172/Calculator!$F$16,1)-0.5))),1)</f>
        <v>0.240978245614033</v>
      </c>
      <c r="I172" s="176" t="n">
        <f aca="false">IF(Calculator!$E$17="YES",IF(A172&lt;Calculator!$G$17,0,MIN(MIN(MOD(A172/Calculator!$F$17,1),1-MOD(A172/Calculator!$F$17,1)),ABS(MOD(A172/Calculator!$F$17,1)-0.5))),1)</f>
        <v>0.23215789473684</v>
      </c>
      <c r="J172" s="176" t="n">
        <f aca="false">IF(Calculator!$E$18="YES",IF(A172&lt;Calculator!$G$18,0,MIN(MIN(MOD(A172/Calculator!$F$18,1),1-MOD(A172/Calculator!$F$18,1)),ABS(MOD(A172/Calculator!$F$18,1)-0.5))),1)</f>
        <v>0.202119298245616</v>
      </c>
      <c r="K172" s="176" t="n">
        <f aca="false">IF(Calculator!$E$19="YES",IF(A172&lt;Calculator!$G$19,0,MIN(MIN(MOD(A172/Calculator!$F$19,1),1-MOD(A172/Calculator!$F$19,1)),ABS(MOD(A172/Calculator!$F$19,1)-0.5))),1)</f>
        <v>0.106701754385965</v>
      </c>
      <c r="L172" s="176" t="n">
        <f aca="false">IF(Calculator!$E$20="YES",IF(A172&lt;Calculator!$G$20,0,MIN(MIN(MOD(A172/Calculator!$F$20,1),1-MOD(A172/Calculator!$F$20,1)),ABS(MOD(A172/Calculator!$F$20,1)-0.5))),1)</f>
        <v>1</v>
      </c>
      <c r="M172" s="176" t="n">
        <f aca="false">MIN(B172:L172)</f>
        <v>0.041842105263155</v>
      </c>
      <c r="N172" s="176" t="n">
        <f aca="false">SUMPRODUCT(($M$5:$M$555&gt;M172)*1)+SUMPRODUCT(($M$5:$M$555=M172)*(ROW($M$5:$M$555)&lt;ROW(M172)))+1</f>
        <v>155</v>
      </c>
      <c r="O172" s="176" t="str">
        <f aca="false">IF(M172&gt;=0.2,"★★★ EXCELLENT",IF(M172&gt;=0.12,"★★  GOOD",IF(M172&gt;=0.07,"★  FAIR",IF(M172&gt;=0.025,"⚠  MARGINAL","✗  AVOID"))))</f>
        <v>⚠  MARGINAL</v>
      </c>
    </row>
    <row r="173" customFormat="false" ht="15" hidden="false" customHeight="true" outlineLevel="0" collapsed="false">
      <c r="A173" s="173" t="n">
        <v>21.8</v>
      </c>
      <c r="B173" s="174" t="n">
        <f aca="false">IF(Calculator!$E$10="YES",IF(A173&lt;Calculator!$G$10,0,MIN(MIN(MOD(A173/Calculator!$F$10,1),1-MOD(A173/Calculator!$F$10,1)),ABS(MOD(A173/Calculator!$F$10,1)-0.5))),1)</f>
        <v>1</v>
      </c>
      <c r="C173" s="174" t="n">
        <f aca="false">IF(Calculator!$E$11="YES",IF(A173&lt;Calculator!$G$11,0,MIN(MIN(MOD(A173/Calculator!$F$11,1),1-MOD(A173/Calculator!$F$11,1)),ABS(MOD(A173/Calculator!$F$11,1)-0.5))),1)</f>
        <v>1</v>
      </c>
      <c r="D173" s="174" t="n">
        <f aca="false">IF(Calculator!$E$12="YES",IF(A173&lt;Calculator!$G$12,0,MIN(MIN(MOD(A173/Calculator!$F$12,1),1-MOD(A173/Calculator!$F$12,1)),ABS(MOD(A173/Calculator!$F$12,1)-0.5))),1)</f>
        <v>1</v>
      </c>
      <c r="E173" s="174" t="n">
        <f aca="false">IF(Calculator!$E$13="YES",IF(A173&lt;Calculator!$G$13,0,MIN(MIN(MOD(A173/Calculator!$F$13,1),1-MOD(A173/Calculator!$F$13,1)),ABS(MOD(A173/Calculator!$F$13,1)-0.5))),1)</f>
        <v>0.0938245614035105</v>
      </c>
      <c r="F173" s="174" t="n">
        <f aca="false">IF(Calculator!$E$14="YES",IF(A173&lt;Calculator!$G$14,0,MIN(MIN(MOD(A173/Calculator!$F$14,1),1-MOD(A173/Calculator!$F$14,1)),ABS(MOD(A173/Calculator!$F$14,1)-0.5))),1)</f>
        <v>0.04894736842105</v>
      </c>
      <c r="G173" s="174" t="n">
        <f aca="false">IF(Calculator!$E$15="YES",IF(A173&lt;Calculator!$G$15,0,MIN(MIN(MOD(A173/Calculator!$F$15,1),1-MOD(A173/Calculator!$F$15,1)),ABS(MOD(A173/Calculator!$F$15,1)-0.5))),1)</f>
        <v>0.168526315789474</v>
      </c>
      <c r="H173" s="174" t="n">
        <f aca="false">IF(Calculator!$E$16="YES",IF(A173&lt;Calculator!$G$16,0,MIN(MIN(MOD(A173/Calculator!$F$16,1),1-MOD(A173/Calculator!$F$16,1)),ABS(MOD(A173/Calculator!$F$16,1)-0.5))),1)</f>
        <v>0.228263859649121</v>
      </c>
      <c r="I173" s="174" t="n">
        <f aca="false">IF(Calculator!$E$17="YES",IF(A173&lt;Calculator!$G$17,0,MIN(MIN(MOD(A173/Calculator!$F$17,1),1-MOD(A173/Calculator!$F$17,1)),ABS(MOD(A173/Calculator!$F$17,1)-0.5))),1)</f>
        <v>0.247052631578945</v>
      </c>
      <c r="J173" s="174" t="n">
        <f aca="false">IF(Calculator!$E$18="YES",IF(A173&lt;Calculator!$G$18,0,MIN(MIN(MOD(A173/Calculator!$F$18,1),1-MOD(A173/Calculator!$F$18,1)),ABS(MOD(A173/Calculator!$F$18,1)-0.5))),1)</f>
        <v>0.184617543859651</v>
      </c>
      <c r="K173" s="174" t="n">
        <f aca="false">IF(Calculator!$E$19="YES",IF(A173&lt;Calculator!$G$19,0,MIN(MIN(MOD(A173/Calculator!$F$19,1),1-MOD(A173/Calculator!$F$19,1)),ABS(MOD(A173/Calculator!$F$19,1)-0.5))),1)</f>
        <v>0.0864561403508768</v>
      </c>
      <c r="L173" s="174" t="n">
        <f aca="false">IF(Calculator!$E$20="YES",IF(A173&lt;Calculator!$G$20,0,MIN(MIN(MOD(A173/Calculator!$F$20,1),1-MOD(A173/Calculator!$F$20,1)),ABS(MOD(A173/Calculator!$F$20,1)-0.5))),1)</f>
        <v>1</v>
      </c>
      <c r="M173" s="174" t="n">
        <f aca="false">MIN(B173:L173)</f>
        <v>0.04894736842105</v>
      </c>
      <c r="N173" s="174" t="n">
        <f aca="false">SUMPRODUCT(($M$5:$M$555&gt;M173)*1)+SUMPRODUCT(($M$5:$M$555=M173)*(ROW($M$5:$M$555)&lt;ROW(M173)))+1</f>
        <v>123</v>
      </c>
      <c r="O173" s="174" t="str">
        <f aca="false">IF(M173&gt;=0.2,"★★★ EXCELLENT",IF(M173&gt;=0.12,"★★  GOOD",IF(M173&gt;=0.07,"★  FAIR",IF(M173&gt;=0.025,"⚠  MARGINAL","✗  AVOID"))))</f>
        <v>⚠  MARGINAL</v>
      </c>
    </row>
    <row r="174" customFormat="false" ht="15" hidden="false" customHeight="true" outlineLevel="0" collapsed="false">
      <c r="A174" s="175" t="n">
        <v>21.9</v>
      </c>
      <c r="B174" s="176" t="n">
        <f aca="false">IF(Calculator!$E$10="YES",IF(A174&lt;Calculator!$G$10,0,MIN(MIN(MOD(A174/Calculator!$F$10,1),1-MOD(A174/Calculator!$F$10,1)),ABS(MOD(A174/Calculator!$F$10,1)-0.5))),1)</f>
        <v>1</v>
      </c>
      <c r="C174" s="176" t="n">
        <f aca="false">IF(Calculator!$E$11="YES",IF(A174&lt;Calculator!$G$11,0,MIN(MIN(MOD(A174/Calculator!$F$11,1),1-MOD(A174/Calculator!$F$11,1)),ABS(MOD(A174/Calculator!$F$11,1)-0.5))),1)</f>
        <v>1</v>
      </c>
      <c r="D174" s="176" t="n">
        <f aca="false">IF(Calculator!$E$12="YES",IF(A174&lt;Calculator!$G$12,0,MIN(MIN(MOD(A174/Calculator!$F$12,1),1-MOD(A174/Calculator!$F$12,1)),ABS(MOD(A174/Calculator!$F$12,1)-0.5))),1)</f>
        <v>1</v>
      </c>
      <c r="E174" s="176" t="n">
        <f aca="false">IF(Calculator!$E$13="YES",IF(A174&lt;Calculator!$G$13,0,MIN(MIN(MOD(A174/Calculator!$F$13,1),1-MOD(A174/Calculator!$F$13,1)),ABS(MOD(A174/Calculator!$F$13,1)-0.5))),1)</f>
        <v>0.0988421052631594</v>
      </c>
      <c r="F174" s="176" t="n">
        <f aca="false">IF(Calculator!$E$14="YES",IF(A174&lt;Calculator!$G$14,0,MIN(MIN(MOD(A174/Calculator!$F$14,1),1-MOD(A174/Calculator!$F$14,1)),ABS(MOD(A174/Calculator!$F$14,1)-0.5))),1)</f>
        <v>0.0560526315789445</v>
      </c>
      <c r="G174" s="176" t="n">
        <f aca="false">IF(Calculator!$E$15="YES",IF(A174&lt;Calculator!$G$15,0,MIN(MIN(MOD(A174/Calculator!$F$15,1),1-MOD(A174/Calculator!$F$15,1)),ABS(MOD(A174/Calculator!$F$15,1)-0.5))),1)</f>
        <v>0.178473684210526</v>
      </c>
      <c r="H174" s="176" t="n">
        <f aca="false">IF(Calculator!$E$16="YES",IF(A174&lt;Calculator!$G$16,0,MIN(MIN(MOD(A174/Calculator!$F$16,1),1-MOD(A174/Calculator!$F$16,1)),ABS(MOD(A174/Calculator!$F$16,1)-0.5))),1)</f>
        <v>0.215549473684209</v>
      </c>
      <c r="I174" s="176" t="n">
        <f aca="false">IF(Calculator!$E$17="YES",IF(A174&lt;Calculator!$G$17,0,MIN(MIN(MOD(A174/Calculator!$F$17,1),1-MOD(A174/Calculator!$F$17,1)),ABS(MOD(A174/Calculator!$F$17,1)-0.5))),1)</f>
        <v>0.23805263157895</v>
      </c>
      <c r="J174" s="176" t="n">
        <f aca="false">IF(Calculator!$E$18="YES",IF(A174&lt;Calculator!$G$18,0,MIN(MIN(MOD(A174/Calculator!$F$18,1),1-MOD(A174/Calculator!$F$18,1)),ABS(MOD(A174/Calculator!$F$18,1)-0.5))),1)</f>
        <v>0.167115789473686</v>
      </c>
      <c r="K174" s="176" t="n">
        <f aca="false">IF(Calculator!$E$19="YES",IF(A174&lt;Calculator!$G$19,0,MIN(MIN(MOD(A174/Calculator!$F$19,1),1-MOD(A174/Calculator!$F$19,1)),ABS(MOD(A174/Calculator!$F$19,1)-0.5))),1)</f>
        <v>0.0662105263157899</v>
      </c>
      <c r="L174" s="176" t="n">
        <f aca="false">IF(Calculator!$E$20="YES",IF(A174&lt;Calculator!$G$20,0,MIN(MIN(MOD(A174/Calculator!$F$20,1),1-MOD(A174/Calculator!$F$20,1)),ABS(MOD(A174/Calculator!$F$20,1)-0.5))),1)</f>
        <v>1</v>
      </c>
      <c r="M174" s="176" t="n">
        <f aca="false">MIN(B174:L174)</f>
        <v>0.0560526315789445</v>
      </c>
      <c r="N174" s="176" t="n">
        <f aca="false">SUMPRODUCT(($M$5:$M$555&gt;M174)*1)+SUMPRODUCT(($M$5:$M$555=M174)*(ROW($M$5:$M$555)&lt;ROW(M174)))+1</f>
        <v>98</v>
      </c>
      <c r="O174" s="176" t="str">
        <f aca="false">IF(M174&gt;=0.2,"★★★ EXCELLENT",IF(M174&gt;=0.12,"★★  GOOD",IF(M174&gt;=0.07,"★  FAIR",IF(M174&gt;=0.025,"⚠  MARGINAL","✗  AVOID"))))</f>
        <v>⚠  MARGINAL</v>
      </c>
    </row>
    <row r="175" customFormat="false" ht="15" hidden="false" customHeight="true" outlineLevel="0" collapsed="false">
      <c r="A175" s="173" t="n">
        <v>22</v>
      </c>
      <c r="B175" s="174" t="n">
        <f aca="false">IF(Calculator!$E$10="YES",IF(A175&lt;Calculator!$G$10,0,MIN(MIN(MOD(A175/Calculator!$F$10,1),1-MOD(A175/Calculator!$F$10,1)),ABS(MOD(A175/Calculator!$F$10,1)-0.5))),1)</f>
        <v>1</v>
      </c>
      <c r="C175" s="174" t="n">
        <f aca="false">IF(Calculator!$E$11="YES",IF(A175&lt;Calculator!$G$11,0,MIN(MIN(MOD(A175/Calculator!$F$11,1),1-MOD(A175/Calculator!$F$11,1)),ABS(MOD(A175/Calculator!$F$11,1)-0.5))),1)</f>
        <v>1</v>
      </c>
      <c r="D175" s="174" t="n">
        <f aca="false">IF(Calculator!$E$12="YES",IF(A175&lt;Calculator!$G$12,0,MIN(MIN(MOD(A175/Calculator!$F$12,1),1-MOD(A175/Calculator!$F$12,1)),ABS(MOD(A175/Calculator!$F$12,1)-0.5))),1)</f>
        <v>1</v>
      </c>
      <c r="E175" s="174" t="n">
        <f aca="false">IF(Calculator!$E$13="YES",IF(A175&lt;Calculator!$G$13,0,MIN(MIN(MOD(A175/Calculator!$F$13,1),1-MOD(A175/Calculator!$F$13,1)),ABS(MOD(A175/Calculator!$F$13,1)-0.5))),1)</f>
        <v>0.103859649122809</v>
      </c>
      <c r="F175" s="174" t="n">
        <f aca="false">IF(Calculator!$E$14="YES",IF(A175&lt;Calculator!$G$14,0,MIN(MIN(MOD(A175/Calculator!$F$14,1),1-MOD(A175/Calculator!$F$14,1)),ABS(MOD(A175/Calculator!$F$14,1)-0.5))),1)</f>
        <v>0.0631578947368394</v>
      </c>
      <c r="G175" s="174" t="n">
        <f aca="false">IF(Calculator!$E$15="YES",IF(A175&lt;Calculator!$G$15,0,MIN(MIN(MOD(A175/Calculator!$F$15,1),1-MOD(A175/Calculator!$F$15,1)),ABS(MOD(A175/Calculator!$F$15,1)-0.5))),1)</f>
        <v>0.188421052631579</v>
      </c>
      <c r="H175" s="174" t="n">
        <f aca="false">IF(Calculator!$E$16="YES",IF(A175&lt;Calculator!$G$16,0,MIN(MIN(MOD(A175/Calculator!$F$16,1),1-MOD(A175/Calculator!$F$16,1)),ABS(MOD(A175/Calculator!$F$16,1)-0.5))),1)</f>
        <v>0.202835087719296</v>
      </c>
      <c r="I175" s="174" t="n">
        <f aca="false">IF(Calculator!$E$17="YES",IF(A175&lt;Calculator!$G$17,0,MIN(MIN(MOD(A175/Calculator!$F$17,1),1-MOD(A175/Calculator!$F$17,1)),ABS(MOD(A175/Calculator!$F$17,1)-0.5))),1)</f>
        <v>0.223157894736845</v>
      </c>
      <c r="J175" s="174" t="n">
        <f aca="false">IF(Calculator!$E$18="YES",IF(A175&lt;Calculator!$G$18,0,MIN(MIN(MOD(A175/Calculator!$F$18,1),1-MOD(A175/Calculator!$F$18,1)),ABS(MOD(A175/Calculator!$F$18,1)-0.5))),1)</f>
        <v>0.149614035087721</v>
      </c>
      <c r="K175" s="174" t="n">
        <f aca="false">IF(Calculator!$E$19="YES",IF(A175&lt;Calculator!$G$19,0,MIN(MIN(MOD(A175/Calculator!$F$19,1),1-MOD(A175/Calculator!$F$19,1)),ABS(MOD(A175/Calculator!$F$19,1)-0.5))),1)</f>
        <v>0.0459649122807022</v>
      </c>
      <c r="L175" s="174" t="n">
        <f aca="false">IF(Calculator!$E$20="YES",IF(A175&lt;Calculator!$G$20,0,MIN(MIN(MOD(A175/Calculator!$F$20,1),1-MOD(A175/Calculator!$F$20,1)),ABS(MOD(A175/Calculator!$F$20,1)-0.5))),1)</f>
        <v>1</v>
      </c>
      <c r="M175" s="174" t="n">
        <f aca="false">MIN(B175:L175)</f>
        <v>0.0459649122807022</v>
      </c>
      <c r="N175" s="174" t="n">
        <f aca="false">SUMPRODUCT(($M$5:$M$555&gt;M175)*1)+SUMPRODUCT(($M$5:$M$555=M175)*(ROW($M$5:$M$555)&lt;ROW(M175)))+1</f>
        <v>135</v>
      </c>
      <c r="O175" s="174" t="str">
        <f aca="false">IF(M175&gt;=0.2,"★★★ EXCELLENT",IF(M175&gt;=0.12,"★★  GOOD",IF(M175&gt;=0.07,"★  FAIR",IF(M175&gt;=0.025,"⚠  MARGINAL","✗  AVOID"))))</f>
        <v>⚠  MARGINAL</v>
      </c>
    </row>
    <row r="176" customFormat="false" ht="15" hidden="false" customHeight="true" outlineLevel="0" collapsed="false">
      <c r="A176" s="175" t="n">
        <v>22.1</v>
      </c>
      <c r="B176" s="176" t="n">
        <f aca="false">IF(Calculator!$E$10="YES",IF(A176&lt;Calculator!$G$10,0,MIN(MIN(MOD(A176/Calculator!$F$10,1),1-MOD(A176/Calculator!$F$10,1)),ABS(MOD(A176/Calculator!$F$10,1)-0.5))),1)</f>
        <v>1</v>
      </c>
      <c r="C176" s="176" t="n">
        <f aca="false">IF(Calculator!$E$11="YES",IF(A176&lt;Calculator!$G$11,0,MIN(MIN(MOD(A176/Calculator!$F$11,1),1-MOD(A176/Calculator!$F$11,1)),ABS(MOD(A176/Calculator!$F$11,1)-0.5))),1)</f>
        <v>1</v>
      </c>
      <c r="D176" s="176" t="n">
        <f aca="false">IF(Calculator!$E$12="YES",IF(A176&lt;Calculator!$G$12,0,MIN(MIN(MOD(A176/Calculator!$F$12,1),1-MOD(A176/Calculator!$F$12,1)),ABS(MOD(A176/Calculator!$F$12,1)-0.5))),1)</f>
        <v>1</v>
      </c>
      <c r="E176" s="176" t="n">
        <f aca="false">IF(Calculator!$E$13="YES",IF(A176&lt;Calculator!$G$13,0,MIN(MIN(MOD(A176/Calculator!$F$13,1),1-MOD(A176/Calculator!$F$13,1)),ABS(MOD(A176/Calculator!$F$13,1)-0.5))),1)</f>
        <v>0.108877192982458</v>
      </c>
      <c r="F176" s="176" t="n">
        <f aca="false">IF(Calculator!$E$14="YES",IF(A176&lt;Calculator!$G$14,0,MIN(MIN(MOD(A176/Calculator!$F$14,1),1-MOD(A176/Calculator!$F$14,1)),ABS(MOD(A176/Calculator!$F$14,1)-0.5))),1)</f>
        <v>0.0702631578947341</v>
      </c>
      <c r="G176" s="176" t="n">
        <f aca="false">IF(Calculator!$E$15="YES",IF(A176&lt;Calculator!$G$15,0,MIN(MIN(MOD(A176/Calculator!$F$15,1),1-MOD(A176/Calculator!$F$15,1)),ABS(MOD(A176/Calculator!$F$15,1)-0.5))),1)</f>
        <v>0.198368421052632</v>
      </c>
      <c r="H176" s="176" t="n">
        <f aca="false">IF(Calculator!$E$16="YES",IF(A176&lt;Calculator!$G$16,0,MIN(MIN(MOD(A176/Calculator!$F$16,1),1-MOD(A176/Calculator!$F$16,1)),ABS(MOD(A176/Calculator!$F$16,1)-0.5))),1)</f>
        <v>0.190120701754384</v>
      </c>
      <c r="I176" s="176" t="n">
        <f aca="false">IF(Calculator!$E$17="YES",IF(A176&lt;Calculator!$G$17,0,MIN(MIN(MOD(A176/Calculator!$F$17,1),1-MOD(A176/Calculator!$F$17,1)),ABS(MOD(A176/Calculator!$F$17,1)-0.5))),1)</f>
        <v>0.208263157894739</v>
      </c>
      <c r="J176" s="176" t="n">
        <f aca="false">IF(Calculator!$E$18="YES",IF(A176&lt;Calculator!$G$18,0,MIN(MIN(MOD(A176/Calculator!$F$18,1),1-MOD(A176/Calculator!$F$18,1)),ABS(MOD(A176/Calculator!$F$18,1)-0.5))),1)</f>
        <v>0.132112280701756</v>
      </c>
      <c r="K176" s="176" t="n">
        <f aca="false">IF(Calculator!$E$19="YES",IF(A176&lt;Calculator!$G$19,0,MIN(MIN(MOD(A176/Calculator!$F$19,1),1-MOD(A176/Calculator!$F$19,1)),ABS(MOD(A176/Calculator!$F$19,1)-0.5))),1)</f>
        <v>0.0257192982456136</v>
      </c>
      <c r="L176" s="176" t="n">
        <f aca="false">IF(Calculator!$E$20="YES",IF(A176&lt;Calculator!$G$20,0,MIN(MIN(MOD(A176/Calculator!$F$20,1),1-MOD(A176/Calculator!$F$20,1)),ABS(MOD(A176/Calculator!$F$20,1)-0.5))),1)</f>
        <v>1</v>
      </c>
      <c r="M176" s="176" t="n">
        <f aca="false">MIN(B176:L176)</f>
        <v>0.0257192982456136</v>
      </c>
      <c r="N176" s="176" t="n">
        <f aca="false">SUMPRODUCT(($M$5:$M$555&gt;M176)*1)+SUMPRODUCT(($M$5:$M$555=M176)*(ROW($M$5:$M$555)&lt;ROW(M176)))+1</f>
        <v>247</v>
      </c>
      <c r="O176" s="176" t="str">
        <f aca="false">IF(M176&gt;=0.2,"★★★ EXCELLENT",IF(M176&gt;=0.12,"★★  GOOD",IF(M176&gt;=0.07,"★  FAIR",IF(M176&gt;=0.025,"⚠  MARGINAL","✗  AVOID"))))</f>
        <v>⚠  MARGINAL</v>
      </c>
    </row>
    <row r="177" customFormat="false" ht="15" hidden="false" customHeight="true" outlineLevel="0" collapsed="false">
      <c r="A177" s="173" t="n">
        <v>22.2</v>
      </c>
      <c r="B177" s="174" t="n">
        <f aca="false">IF(Calculator!$E$10="YES",IF(A177&lt;Calculator!$G$10,0,MIN(MIN(MOD(A177/Calculator!$F$10,1),1-MOD(A177/Calculator!$F$10,1)),ABS(MOD(A177/Calculator!$F$10,1)-0.5))),1)</f>
        <v>1</v>
      </c>
      <c r="C177" s="174" t="n">
        <f aca="false">IF(Calculator!$E$11="YES",IF(A177&lt;Calculator!$G$11,0,MIN(MIN(MOD(A177/Calculator!$F$11,1),1-MOD(A177/Calculator!$F$11,1)),ABS(MOD(A177/Calculator!$F$11,1)-0.5))),1)</f>
        <v>1</v>
      </c>
      <c r="D177" s="174" t="n">
        <f aca="false">IF(Calculator!$E$12="YES",IF(A177&lt;Calculator!$G$12,0,MIN(MIN(MOD(A177/Calculator!$F$12,1),1-MOD(A177/Calculator!$F$12,1)),ABS(MOD(A177/Calculator!$F$12,1)-0.5))),1)</f>
        <v>1</v>
      </c>
      <c r="E177" s="174" t="n">
        <f aca="false">IF(Calculator!$E$13="YES",IF(A177&lt;Calculator!$G$13,0,MIN(MIN(MOD(A177/Calculator!$F$13,1),1-MOD(A177/Calculator!$F$13,1)),ABS(MOD(A177/Calculator!$F$13,1)-0.5))),1)</f>
        <v>0.113894736842107</v>
      </c>
      <c r="F177" s="174" t="n">
        <f aca="false">IF(Calculator!$E$14="YES",IF(A177&lt;Calculator!$G$14,0,MIN(MIN(MOD(A177/Calculator!$F$14,1),1-MOD(A177/Calculator!$F$14,1)),ABS(MOD(A177/Calculator!$F$14,1)-0.5))),1)</f>
        <v>0.0773684210526286</v>
      </c>
      <c r="G177" s="174" t="n">
        <f aca="false">IF(Calculator!$E$15="YES",IF(A177&lt;Calculator!$G$15,0,MIN(MIN(MOD(A177/Calculator!$F$15,1),1-MOD(A177/Calculator!$F$15,1)),ABS(MOD(A177/Calculator!$F$15,1)-0.5))),1)</f>
        <v>0.208315789473684</v>
      </c>
      <c r="H177" s="174" t="n">
        <f aca="false">IF(Calculator!$E$16="YES",IF(A177&lt;Calculator!$G$16,0,MIN(MIN(MOD(A177/Calculator!$F$16,1),1-MOD(A177/Calculator!$F$16,1)),ABS(MOD(A177/Calculator!$F$16,1)-0.5))),1)</f>
        <v>0.177406315789472</v>
      </c>
      <c r="I177" s="174" t="n">
        <f aca="false">IF(Calculator!$E$17="YES",IF(A177&lt;Calculator!$G$17,0,MIN(MIN(MOD(A177/Calculator!$F$17,1),1-MOD(A177/Calculator!$F$17,1)),ABS(MOD(A177/Calculator!$F$17,1)-0.5))),1)</f>
        <v>0.193368421052634</v>
      </c>
      <c r="J177" s="174" t="n">
        <f aca="false">IF(Calculator!$E$18="YES",IF(A177&lt;Calculator!$G$18,0,MIN(MIN(MOD(A177/Calculator!$F$18,1),1-MOD(A177/Calculator!$F$18,1)),ABS(MOD(A177/Calculator!$F$18,1)-0.5))),1)</f>
        <v>0.114610526315791</v>
      </c>
      <c r="K177" s="174" t="n">
        <f aca="false">IF(Calculator!$E$19="YES",IF(A177&lt;Calculator!$G$19,0,MIN(MIN(MOD(A177/Calculator!$F$19,1),1-MOD(A177/Calculator!$F$19,1)),ABS(MOD(A177/Calculator!$F$19,1)-0.5))),1)</f>
        <v>0.00547368421052674</v>
      </c>
      <c r="L177" s="174" t="n">
        <f aca="false">IF(Calculator!$E$20="YES",IF(A177&lt;Calculator!$G$20,0,MIN(MIN(MOD(A177/Calculator!$F$20,1),1-MOD(A177/Calculator!$F$20,1)),ABS(MOD(A177/Calculator!$F$20,1)-0.5))),1)</f>
        <v>1</v>
      </c>
      <c r="M177" s="174" t="n">
        <f aca="false">MIN(B177:L177)</f>
        <v>0.00547368421052674</v>
      </c>
      <c r="N177" s="174" t="n">
        <f aca="false">SUMPRODUCT(($M$5:$M$555&gt;M177)*1)+SUMPRODUCT(($M$5:$M$555=M177)*(ROW($M$5:$M$555)&lt;ROW(M177)))+1</f>
        <v>429</v>
      </c>
      <c r="O177" s="174" t="str">
        <f aca="false">IF(M177&gt;=0.2,"★★★ EXCELLENT",IF(M177&gt;=0.12,"★★  GOOD",IF(M177&gt;=0.07,"★  FAIR",IF(M177&gt;=0.025,"⚠  MARGINAL","✗  AVOID"))))</f>
        <v>✗  AVOID</v>
      </c>
    </row>
    <row r="178" customFormat="false" ht="15" hidden="false" customHeight="true" outlineLevel="0" collapsed="false">
      <c r="A178" s="175" t="n">
        <v>22.3</v>
      </c>
      <c r="B178" s="176" t="n">
        <f aca="false">IF(Calculator!$E$10="YES",IF(A178&lt;Calculator!$G$10,0,MIN(MIN(MOD(A178/Calculator!$F$10,1),1-MOD(A178/Calculator!$F$10,1)),ABS(MOD(A178/Calculator!$F$10,1)-0.5))),1)</f>
        <v>1</v>
      </c>
      <c r="C178" s="176" t="n">
        <f aca="false">IF(Calculator!$E$11="YES",IF(A178&lt;Calculator!$G$11,0,MIN(MIN(MOD(A178/Calculator!$F$11,1),1-MOD(A178/Calculator!$F$11,1)),ABS(MOD(A178/Calculator!$F$11,1)-0.5))),1)</f>
        <v>1</v>
      </c>
      <c r="D178" s="176" t="n">
        <f aca="false">IF(Calculator!$E$12="YES",IF(A178&lt;Calculator!$G$12,0,MIN(MIN(MOD(A178/Calculator!$F$12,1),1-MOD(A178/Calculator!$F$12,1)),ABS(MOD(A178/Calculator!$F$12,1)-0.5))),1)</f>
        <v>1</v>
      </c>
      <c r="E178" s="176" t="n">
        <f aca="false">IF(Calculator!$E$13="YES",IF(A178&lt;Calculator!$G$13,0,MIN(MIN(MOD(A178/Calculator!$F$13,1),1-MOD(A178/Calculator!$F$13,1)),ABS(MOD(A178/Calculator!$F$13,1)-0.5))),1)</f>
        <v>0.118912280701756</v>
      </c>
      <c r="F178" s="176" t="n">
        <f aca="false">IF(Calculator!$E$14="YES",IF(A178&lt;Calculator!$G$14,0,MIN(MIN(MOD(A178/Calculator!$F$14,1),1-MOD(A178/Calculator!$F$14,1)),ABS(MOD(A178/Calculator!$F$14,1)-0.5))),1)</f>
        <v>0.0844736842105236</v>
      </c>
      <c r="G178" s="176" t="n">
        <f aca="false">IF(Calculator!$E$15="YES",IF(A178&lt;Calculator!$G$15,0,MIN(MIN(MOD(A178/Calculator!$F$15,1),1-MOD(A178/Calculator!$F$15,1)),ABS(MOD(A178/Calculator!$F$15,1)-0.5))),1)</f>
        <v>0.218263157894737</v>
      </c>
      <c r="H178" s="176" t="n">
        <f aca="false">IF(Calculator!$E$16="YES",IF(A178&lt;Calculator!$G$16,0,MIN(MIN(MOD(A178/Calculator!$F$16,1),1-MOD(A178/Calculator!$F$16,1)),ABS(MOD(A178/Calculator!$F$16,1)-0.5))),1)</f>
        <v>0.16469192982456</v>
      </c>
      <c r="I178" s="176" t="n">
        <f aca="false">IF(Calculator!$E$17="YES",IF(A178&lt;Calculator!$G$17,0,MIN(MIN(MOD(A178/Calculator!$F$17,1),1-MOD(A178/Calculator!$F$17,1)),ABS(MOD(A178/Calculator!$F$17,1)-0.5))),1)</f>
        <v>0.178473684210529</v>
      </c>
      <c r="J178" s="176" t="n">
        <f aca="false">IF(Calculator!$E$18="YES",IF(A178&lt;Calculator!$G$18,0,MIN(MIN(MOD(A178/Calculator!$F$18,1),1-MOD(A178/Calculator!$F$18,1)),ABS(MOD(A178/Calculator!$F$18,1)-0.5))),1)</f>
        <v>0.0971087719298263</v>
      </c>
      <c r="K178" s="176" t="n">
        <f aca="false">IF(Calculator!$E$19="YES",IF(A178&lt;Calculator!$G$19,0,MIN(MIN(MOD(A178/Calculator!$F$19,1),1-MOD(A178/Calculator!$F$19,1)),ABS(MOD(A178/Calculator!$F$19,1)-0.5))),1)</f>
        <v>0.0147719298245619</v>
      </c>
      <c r="L178" s="176" t="n">
        <f aca="false">IF(Calculator!$E$20="YES",IF(A178&lt;Calculator!$G$20,0,MIN(MIN(MOD(A178/Calculator!$F$20,1),1-MOD(A178/Calculator!$F$20,1)),ABS(MOD(A178/Calculator!$F$20,1)-0.5))),1)</f>
        <v>1</v>
      </c>
      <c r="M178" s="176" t="n">
        <f aca="false">MIN(B178:L178)</f>
        <v>0.0147719298245619</v>
      </c>
      <c r="N178" s="176" t="n">
        <f aca="false">SUMPRODUCT(($M$5:$M$555&gt;M178)*1)+SUMPRODUCT(($M$5:$M$555=M178)*(ROW($M$5:$M$555)&lt;ROW(M178)))+1</f>
        <v>328</v>
      </c>
      <c r="O178" s="176" t="str">
        <f aca="false">IF(M178&gt;=0.2,"★★★ EXCELLENT",IF(M178&gt;=0.12,"★★  GOOD",IF(M178&gt;=0.07,"★  FAIR",IF(M178&gt;=0.025,"⚠  MARGINAL","✗  AVOID"))))</f>
        <v>✗  AVOID</v>
      </c>
    </row>
    <row r="179" customFormat="false" ht="15" hidden="false" customHeight="true" outlineLevel="0" collapsed="false">
      <c r="A179" s="173" t="n">
        <v>22.4</v>
      </c>
      <c r="B179" s="174" t="n">
        <f aca="false">IF(Calculator!$E$10="YES",IF(A179&lt;Calculator!$G$10,0,MIN(MIN(MOD(A179/Calculator!$F$10,1),1-MOD(A179/Calculator!$F$10,1)),ABS(MOD(A179/Calculator!$F$10,1)-0.5))),1)</f>
        <v>1</v>
      </c>
      <c r="C179" s="174" t="n">
        <f aca="false">IF(Calculator!$E$11="YES",IF(A179&lt;Calculator!$G$11,0,MIN(MIN(MOD(A179/Calculator!$F$11,1),1-MOD(A179/Calculator!$F$11,1)),ABS(MOD(A179/Calculator!$F$11,1)-0.5))),1)</f>
        <v>1</v>
      </c>
      <c r="D179" s="174" t="n">
        <f aca="false">IF(Calculator!$E$12="YES",IF(A179&lt;Calculator!$G$12,0,MIN(MIN(MOD(A179/Calculator!$F$12,1),1-MOD(A179/Calculator!$F$12,1)),ABS(MOD(A179/Calculator!$F$12,1)-0.5))),1)</f>
        <v>1</v>
      </c>
      <c r="E179" s="174" t="n">
        <f aca="false">IF(Calculator!$E$13="YES",IF(A179&lt;Calculator!$G$13,0,MIN(MIN(MOD(A179/Calculator!$F$13,1),1-MOD(A179/Calculator!$F$13,1)),ABS(MOD(A179/Calculator!$F$13,1)-0.5))),1)</f>
        <v>0.123929824561405</v>
      </c>
      <c r="F179" s="174" t="n">
        <f aca="false">IF(Calculator!$E$14="YES",IF(A179&lt;Calculator!$G$14,0,MIN(MIN(MOD(A179/Calculator!$F$14,1),1-MOD(A179/Calculator!$F$14,1)),ABS(MOD(A179/Calculator!$F$14,1)-0.5))),1)</f>
        <v>0.0915789473684181</v>
      </c>
      <c r="G179" s="174" t="n">
        <f aca="false">IF(Calculator!$E$15="YES",IF(A179&lt;Calculator!$G$15,0,MIN(MIN(MOD(A179/Calculator!$F$15,1),1-MOD(A179/Calculator!$F$15,1)),ABS(MOD(A179/Calculator!$F$15,1)-0.5))),1)</f>
        <v>0.228210526315789</v>
      </c>
      <c r="H179" s="174" t="n">
        <f aca="false">IF(Calculator!$E$16="YES",IF(A179&lt;Calculator!$G$16,0,MIN(MIN(MOD(A179/Calculator!$F$16,1),1-MOD(A179/Calculator!$F$16,1)),ABS(MOD(A179/Calculator!$F$16,1)-0.5))),1)</f>
        <v>0.151977543859648</v>
      </c>
      <c r="I179" s="174" t="n">
        <f aca="false">IF(Calculator!$E$17="YES",IF(A179&lt;Calculator!$G$17,0,MIN(MIN(MOD(A179/Calculator!$F$17,1),1-MOD(A179/Calculator!$F$17,1)),ABS(MOD(A179/Calculator!$F$17,1)-0.5))),1)</f>
        <v>0.163578947368424</v>
      </c>
      <c r="J179" s="174" t="n">
        <f aca="false">IF(Calculator!$E$18="YES",IF(A179&lt;Calculator!$G$18,0,MIN(MIN(MOD(A179/Calculator!$F$18,1),1-MOD(A179/Calculator!$F$18,1)),ABS(MOD(A179/Calculator!$F$18,1)-0.5))),1)</f>
        <v>0.0796070175438617</v>
      </c>
      <c r="K179" s="174" t="n">
        <f aca="false">IF(Calculator!$E$19="YES",IF(A179&lt;Calculator!$G$19,0,MIN(MIN(MOD(A179/Calculator!$F$19,1),1-MOD(A179/Calculator!$F$19,1)),ABS(MOD(A179/Calculator!$F$19,1)-0.5))),1)</f>
        <v>0.0350175438596487</v>
      </c>
      <c r="L179" s="174" t="n">
        <f aca="false">IF(Calculator!$E$20="YES",IF(A179&lt;Calculator!$G$20,0,MIN(MIN(MOD(A179/Calculator!$F$20,1),1-MOD(A179/Calculator!$F$20,1)),ABS(MOD(A179/Calculator!$F$20,1)-0.5))),1)</f>
        <v>1</v>
      </c>
      <c r="M179" s="174" t="n">
        <f aca="false">MIN(B179:L179)</f>
        <v>0.0350175438596487</v>
      </c>
      <c r="N179" s="174" t="n">
        <f aca="false">SUMPRODUCT(($M$5:$M$555&gt;M179)*1)+SUMPRODUCT(($M$5:$M$555=M179)*(ROW($M$5:$M$555)&lt;ROW(M179)))+1</f>
        <v>183</v>
      </c>
      <c r="O179" s="174" t="str">
        <f aca="false">IF(M179&gt;=0.2,"★★★ EXCELLENT",IF(M179&gt;=0.12,"★★  GOOD",IF(M179&gt;=0.07,"★  FAIR",IF(M179&gt;=0.025,"⚠  MARGINAL","✗  AVOID"))))</f>
        <v>⚠  MARGINAL</v>
      </c>
    </row>
    <row r="180" customFormat="false" ht="15" hidden="false" customHeight="true" outlineLevel="0" collapsed="false">
      <c r="A180" s="175" t="n">
        <v>22.5</v>
      </c>
      <c r="B180" s="176" t="n">
        <f aca="false">IF(Calculator!$E$10="YES",IF(A180&lt;Calculator!$G$10,0,MIN(MIN(MOD(A180/Calculator!$F$10,1),1-MOD(A180/Calculator!$F$10,1)),ABS(MOD(A180/Calculator!$F$10,1)-0.5))),1)</f>
        <v>1</v>
      </c>
      <c r="C180" s="176" t="n">
        <f aca="false">IF(Calculator!$E$11="YES",IF(A180&lt;Calculator!$G$11,0,MIN(MIN(MOD(A180/Calculator!$F$11,1),1-MOD(A180/Calculator!$F$11,1)),ABS(MOD(A180/Calculator!$F$11,1)-0.5))),1)</f>
        <v>1</v>
      </c>
      <c r="D180" s="176" t="n">
        <f aca="false">IF(Calculator!$E$12="YES",IF(A180&lt;Calculator!$G$12,0,MIN(MIN(MOD(A180/Calculator!$F$12,1),1-MOD(A180/Calculator!$F$12,1)),ABS(MOD(A180/Calculator!$F$12,1)-0.5))),1)</f>
        <v>1</v>
      </c>
      <c r="E180" s="176" t="n">
        <f aca="false">IF(Calculator!$E$13="YES",IF(A180&lt;Calculator!$G$13,0,MIN(MIN(MOD(A180/Calculator!$F$13,1),1-MOD(A180/Calculator!$F$13,1)),ABS(MOD(A180/Calculator!$F$13,1)-0.5))),1)</f>
        <v>0.128947368421054</v>
      </c>
      <c r="F180" s="176" t="n">
        <f aca="false">IF(Calculator!$E$14="YES",IF(A180&lt;Calculator!$G$14,0,MIN(MIN(MOD(A180/Calculator!$F$14,1),1-MOD(A180/Calculator!$F$14,1)),ABS(MOD(A180/Calculator!$F$14,1)-0.5))),1)</f>
        <v>0.0986842105263128</v>
      </c>
      <c r="G180" s="176" t="n">
        <f aca="false">IF(Calculator!$E$15="YES",IF(A180&lt;Calculator!$G$15,0,MIN(MIN(MOD(A180/Calculator!$F$15,1),1-MOD(A180/Calculator!$F$15,1)),ABS(MOD(A180/Calculator!$F$15,1)-0.5))),1)</f>
        <v>0.238157894736842</v>
      </c>
      <c r="H180" s="176" t="n">
        <f aca="false">IF(Calculator!$E$16="YES",IF(A180&lt;Calculator!$G$16,0,MIN(MIN(MOD(A180/Calculator!$F$16,1),1-MOD(A180/Calculator!$F$16,1)),ABS(MOD(A180/Calculator!$F$16,1)-0.5))),1)</f>
        <v>0.139263157894735</v>
      </c>
      <c r="I180" s="176" t="n">
        <f aca="false">IF(Calculator!$E$17="YES",IF(A180&lt;Calculator!$G$17,0,MIN(MIN(MOD(A180/Calculator!$F$17,1),1-MOD(A180/Calculator!$F$17,1)),ABS(MOD(A180/Calculator!$F$17,1)-0.5))),1)</f>
        <v>0.148684210526318</v>
      </c>
      <c r="J180" s="176" t="n">
        <f aca="false">IF(Calculator!$E$18="YES",IF(A180&lt;Calculator!$G$18,0,MIN(MIN(MOD(A180/Calculator!$F$18,1),1-MOD(A180/Calculator!$F$18,1)),ABS(MOD(A180/Calculator!$F$18,1)-0.5))),1)</f>
        <v>0.0621052631578967</v>
      </c>
      <c r="K180" s="176" t="n">
        <f aca="false">IF(Calculator!$E$19="YES",IF(A180&lt;Calculator!$G$19,0,MIN(MIN(MOD(A180/Calculator!$F$19,1),1-MOD(A180/Calculator!$F$19,1)),ABS(MOD(A180/Calculator!$F$19,1)-0.5))),1)</f>
        <v>0.0552631578947365</v>
      </c>
      <c r="L180" s="176" t="n">
        <f aca="false">IF(Calculator!$E$20="YES",IF(A180&lt;Calculator!$G$20,0,MIN(MIN(MOD(A180/Calculator!$F$20,1),1-MOD(A180/Calculator!$F$20,1)),ABS(MOD(A180/Calculator!$F$20,1)-0.5))),1)</f>
        <v>1</v>
      </c>
      <c r="M180" s="176" t="n">
        <f aca="false">MIN(B180:L180)</f>
        <v>0.0552631578947365</v>
      </c>
      <c r="N180" s="176" t="n">
        <f aca="false">SUMPRODUCT(($M$5:$M$555&gt;M180)*1)+SUMPRODUCT(($M$5:$M$555=M180)*(ROW($M$5:$M$555)&lt;ROW(M180)))+1</f>
        <v>100</v>
      </c>
      <c r="O180" s="176" t="str">
        <f aca="false">IF(M180&gt;=0.2,"★★★ EXCELLENT",IF(M180&gt;=0.12,"★★  GOOD",IF(M180&gt;=0.07,"★  FAIR",IF(M180&gt;=0.025,"⚠  MARGINAL","✗  AVOID"))))</f>
        <v>⚠  MARGINAL</v>
      </c>
    </row>
    <row r="181" customFormat="false" ht="15" hidden="false" customHeight="true" outlineLevel="0" collapsed="false">
      <c r="A181" s="173" t="n">
        <v>22.6</v>
      </c>
      <c r="B181" s="174" t="n">
        <f aca="false">IF(Calculator!$E$10="YES",IF(A181&lt;Calculator!$G$10,0,MIN(MIN(MOD(A181/Calculator!$F$10,1),1-MOD(A181/Calculator!$F$10,1)),ABS(MOD(A181/Calculator!$F$10,1)-0.5))),1)</f>
        <v>1</v>
      </c>
      <c r="C181" s="174" t="n">
        <f aca="false">IF(Calculator!$E$11="YES",IF(A181&lt;Calculator!$G$11,0,MIN(MIN(MOD(A181/Calculator!$F$11,1),1-MOD(A181/Calculator!$F$11,1)),ABS(MOD(A181/Calculator!$F$11,1)-0.5))),1)</f>
        <v>1</v>
      </c>
      <c r="D181" s="174" t="n">
        <f aca="false">IF(Calculator!$E$12="YES",IF(A181&lt;Calculator!$G$12,0,MIN(MIN(MOD(A181/Calculator!$F$12,1),1-MOD(A181/Calculator!$F$12,1)),ABS(MOD(A181/Calculator!$F$12,1)-0.5))),1)</f>
        <v>1</v>
      </c>
      <c r="E181" s="174" t="n">
        <f aca="false">IF(Calculator!$E$13="YES",IF(A181&lt;Calculator!$G$13,0,MIN(MIN(MOD(A181/Calculator!$F$13,1),1-MOD(A181/Calculator!$F$13,1)),ABS(MOD(A181/Calculator!$F$13,1)-0.5))),1)</f>
        <v>0.133964912280703</v>
      </c>
      <c r="F181" s="174" t="n">
        <f aca="false">IF(Calculator!$E$14="YES",IF(A181&lt;Calculator!$G$14,0,MIN(MIN(MOD(A181/Calculator!$F$14,1),1-MOD(A181/Calculator!$F$14,1)),ABS(MOD(A181/Calculator!$F$14,1)-0.5))),1)</f>
        <v>0.105789473684208</v>
      </c>
      <c r="G181" s="174" t="n">
        <f aca="false">IF(Calculator!$E$15="YES",IF(A181&lt;Calculator!$G$15,0,MIN(MIN(MOD(A181/Calculator!$F$15,1),1-MOD(A181/Calculator!$F$15,1)),ABS(MOD(A181/Calculator!$F$15,1)-0.5))),1)</f>
        <v>0.248105263157895</v>
      </c>
      <c r="H181" s="174" t="n">
        <f aca="false">IF(Calculator!$E$16="YES",IF(A181&lt;Calculator!$G$16,0,MIN(MIN(MOD(A181/Calculator!$F$16,1),1-MOD(A181/Calculator!$F$16,1)),ABS(MOD(A181/Calculator!$F$16,1)-0.5))),1)</f>
        <v>0.126548771929822</v>
      </c>
      <c r="I181" s="174" t="n">
        <f aca="false">IF(Calculator!$E$17="YES",IF(A181&lt;Calculator!$G$17,0,MIN(MIN(MOD(A181/Calculator!$F$17,1),1-MOD(A181/Calculator!$F$17,1)),ABS(MOD(A181/Calculator!$F$17,1)-0.5))),1)</f>
        <v>0.133789473684213</v>
      </c>
      <c r="J181" s="174" t="n">
        <f aca="false">IF(Calculator!$E$18="YES",IF(A181&lt;Calculator!$G$18,0,MIN(MIN(MOD(A181/Calculator!$F$18,1),1-MOD(A181/Calculator!$F$18,1)),ABS(MOD(A181/Calculator!$F$18,1)-0.5))),1)</f>
        <v>0.0446035087719316</v>
      </c>
      <c r="K181" s="174" t="n">
        <f aca="false">IF(Calculator!$E$19="YES",IF(A181&lt;Calculator!$G$19,0,MIN(MIN(MOD(A181/Calculator!$F$19,1),1-MOD(A181/Calculator!$F$19,1)),ABS(MOD(A181/Calculator!$F$19,1)-0.5))),1)</f>
        <v>0.0755087719298251</v>
      </c>
      <c r="L181" s="174" t="n">
        <f aca="false">IF(Calculator!$E$20="YES",IF(A181&lt;Calculator!$G$20,0,MIN(MIN(MOD(A181/Calculator!$F$20,1),1-MOD(A181/Calculator!$F$20,1)),ABS(MOD(A181/Calculator!$F$20,1)-0.5))),1)</f>
        <v>1</v>
      </c>
      <c r="M181" s="174" t="n">
        <f aca="false">MIN(B181:L181)</f>
        <v>0.0446035087719316</v>
      </c>
      <c r="N181" s="174" t="n">
        <f aca="false">SUMPRODUCT(($M$5:$M$555&gt;M181)*1)+SUMPRODUCT(($M$5:$M$555=M181)*(ROW($M$5:$M$555)&lt;ROW(M181)))+1</f>
        <v>141</v>
      </c>
      <c r="O181" s="174" t="str">
        <f aca="false">IF(M181&gt;=0.2,"★★★ EXCELLENT",IF(M181&gt;=0.12,"★★  GOOD",IF(M181&gt;=0.07,"★  FAIR",IF(M181&gt;=0.025,"⚠  MARGINAL","✗  AVOID"))))</f>
        <v>⚠  MARGINAL</v>
      </c>
    </row>
    <row r="182" customFormat="false" ht="15" hidden="false" customHeight="true" outlineLevel="0" collapsed="false">
      <c r="A182" s="175" t="n">
        <v>22.7</v>
      </c>
      <c r="B182" s="176" t="n">
        <f aca="false">IF(Calculator!$E$10="YES",IF(A182&lt;Calculator!$G$10,0,MIN(MIN(MOD(A182/Calculator!$F$10,1),1-MOD(A182/Calculator!$F$10,1)),ABS(MOD(A182/Calculator!$F$10,1)-0.5))),1)</f>
        <v>1</v>
      </c>
      <c r="C182" s="176" t="n">
        <f aca="false">IF(Calculator!$E$11="YES",IF(A182&lt;Calculator!$G$11,0,MIN(MIN(MOD(A182/Calculator!$F$11,1),1-MOD(A182/Calculator!$F$11,1)),ABS(MOD(A182/Calculator!$F$11,1)-0.5))),1)</f>
        <v>1</v>
      </c>
      <c r="D182" s="176" t="n">
        <f aca="false">IF(Calculator!$E$12="YES",IF(A182&lt;Calculator!$G$12,0,MIN(MIN(MOD(A182/Calculator!$F$12,1),1-MOD(A182/Calculator!$F$12,1)),ABS(MOD(A182/Calculator!$F$12,1)-0.5))),1)</f>
        <v>1</v>
      </c>
      <c r="E182" s="176" t="n">
        <f aca="false">IF(Calculator!$E$13="YES",IF(A182&lt;Calculator!$G$13,0,MIN(MIN(MOD(A182/Calculator!$F$13,1),1-MOD(A182/Calculator!$F$13,1)),ABS(MOD(A182/Calculator!$F$13,1)-0.5))),1)</f>
        <v>0.138982456140353</v>
      </c>
      <c r="F182" s="176" t="n">
        <f aca="false">IF(Calculator!$E$14="YES",IF(A182&lt;Calculator!$G$14,0,MIN(MIN(MOD(A182/Calculator!$F$14,1),1-MOD(A182/Calculator!$F$14,1)),ABS(MOD(A182/Calculator!$F$14,1)-0.5))),1)</f>
        <v>0.112894736842102</v>
      </c>
      <c r="G182" s="176" t="n">
        <f aca="false">IF(Calculator!$E$15="YES",IF(A182&lt;Calculator!$G$15,0,MIN(MIN(MOD(A182/Calculator!$F$15,1),1-MOD(A182/Calculator!$F$15,1)),ABS(MOD(A182/Calculator!$F$15,1)-0.5))),1)</f>
        <v>0.241947368421052</v>
      </c>
      <c r="H182" s="176" t="n">
        <f aca="false">IF(Calculator!$E$16="YES",IF(A182&lt;Calculator!$G$16,0,MIN(MIN(MOD(A182/Calculator!$F$16,1),1-MOD(A182/Calculator!$F$16,1)),ABS(MOD(A182/Calculator!$F$16,1)-0.5))),1)</f>
        <v>0.11383438596491</v>
      </c>
      <c r="I182" s="176" t="n">
        <f aca="false">IF(Calculator!$E$17="YES",IF(A182&lt;Calculator!$G$17,0,MIN(MIN(MOD(A182/Calculator!$F$17,1),1-MOD(A182/Calculator!$F$17,1)),ABS(MOD(A182/Calculator!$F$17,1)-0.5))),1)</f>
        <v>0.118894736842108</v>
      </c>
      <c r="J182" s="176" t="n">
        <f aca="false">IF(Calculator!$E$18="YES",IF(A182&lt;Calculator!$G$18,0,MIN(MIN(MOD(A182/Calculator!$F$18,1),1-MOD(A182/Calculator!$F$18,1)),ABS(MOD(A182/Calculator!$F$18,1)-0.5))),1)</f>
        <v>0.0271017543859671</v>
      </c>
      <c r="K182" s="176" t="n">
        <f aca="false">IF(Calculator!$E$19="YES",IF(A182&lt;Calculator!$G$19,0,MIN(MIN(MOD(A182/Calculator!$F$19,1),1-MOD(A182/Calculator!$F$19,1)),ABS(MOD(A182/Calculator!$F$19,1)-0.5))),1)</f>
        <v>0.0957543859649119</v>
      </c>
      <c r="L182" s="176" t="n">
        <f aca="false">IF(Calculator!$E$20="YES",IF(A182&lt;Calculator!$G$20,0,MIN(MIN(MOD(A182/Calculator!$F$20,1),1-MOD(A182/Calculator!$F$20,1)),ABS(MOD(A182/Calculator!$F$20,1)-0.5))),1)</f>
        <v>1</v>
      </c>
      <c r="M182" s="176" t="n">
        <f aca="false">MIN(B182:L182)</f>
        <v>0.0271017543859671</v>
      </c>
      <c r="N182" s="176" t="n">
        <f aca="false">SUMPRODUCT(($M$5:$M$555&gt;M182)*1)+SUMPRODUCT(($M$5:$M$555=M182)*(ROW($M$5:$M$555)&lt;ROW(M182)))+1</f>
        <v>233</v>
      </c>
      <c r="O182" s="176" t="str">
        <f aca="false">IF(M182&gt;=0.2,"★★★ EXCELLENT",IF(M182&gt;=0.12,"★★  GOOD",IF(M182&gt;=0.07,"★  FAIR",IF(M182&gt;=0.025,"⚠  MARGINAL","✗  AVOID"))))</f>
        <v>⚠  MARGINAL</v>
      </c>
    </row>
    <row r="183" customFormat="false" ht="15" hidden="false" customHeight="true" outlineLevel="0" collapsed="false">
      <c r="A183" s="173" t="n">
        <v>22.8</v>
      </c>
      <c r="B183" s="174" t="n">
        <f aca="false">IF(Calculator!$E$10="YES",IF(A183&lt;Calculator!$G$10,0,MIN(MIN(MOD(A183/Calculator!$F$10,1),1-MOD(A183/Calculator!$F$10,1)),ABS(MOD(A183/Calculator!$F$10,1)-0.5))),1)</f>
        <v>1</v>
      </c>
      <c r="C183" s="174" t="n">
        <f aca="false">IF(Calculator!$E$11="YES",IF(A183&lt;Calculator!$G$11,0,MIN(MIN(MOD(A183/Calculator!$F$11,1),1-MOD(A183/Calculator!$F$11,1)),ABS(MOD(A183/Calculator!$F$11,1)-0.5))),1)</f>
        <v>1</v>
      </c>
      <c r="D183" s="174" t="n">
        <f aca="false">IF(Calculator!$E$12="YES",IF(A183&lt;Calculator!$G$12,0,MIN(MIN(MOD(A183/Calculator!$F$12,1),1-MOD(A183/Calculator!$F$12,1)),ABS(MOD(A183/Calculator!$F$12,1)-0.5))),1)</f>
        <v>1</v>
      </c>
      <c r="E183" s="174" t="n">
        <f aca="false">IF(Calculator!$E$13="YES",IF(A183&lt;Calculator!$G$13,0,MIN(MIN(MOD(A183/Calculator!$F$13,1),1-MOD(A183/Calculator!$F$13,1)),ABS(MOD(A183/Calculator!$F$13,1)-0.5))),1)</f>
        <v>0.144000000000002</v>
      </c>
      <c r="F183" s="174" t="n">
        <f aca="false">IF(Calculator!$E$14="YES",IF(A183&lt;Calculator!$G$14,0,MIN(MIN(MOD(A183/Calculator!$F$14,1),1-MOD(A183/Calculator!$F$14,1)),ABS(MOD(A183/Calculator!$F$14,1)-0.5))),1)</f>
        <v>0.119999999999997</v>
      </c>
      <c r="G183" s="174" t="n">
        <f aca="false">IF(Calculator!$E$15="YES",IF(A183&lt;Calculator!$G$15,0,MIN(MIN(MOD(A183/Calculator!$F$15,1),1-MOD(A183/Calculator!$F$15,1)),ABS(MOD(A183/Calculator!$F$15,1)-0.5))),1)</f>
        <v>0.232</v>
      </c>
      <c r="H183" s="174" t="n">
        <f aca="false">IF(Calculator!$E$16="YES",IF(A183&lt;Calculator!$G$16,0,MIN(MIN(MOD(A183/Calculator!$F$16,1),1-MOD(A183/Calculator!$F$16,1)),ABS(MOD(A183/Calculator!$F$16,1)-0.5))),1)</f>
        <v>0.101119999999998</v>
      </c>
      <c r="I183" s="174" t="n">
        <f aca="false">IF(Calculator!$E$17="YES",IF(A183&lt;Calculator!$G$17,0,MIN(MIN(MOD(A183/Calculator!$F$17,1),1-MOD(A183/Calculator!$F$17,1)),ABS(MOD(A183/Calculator!$F$17,1)-0.5))),1)</f>
        <v>0.104000000000002</v>
      </c>
      <c r="J183" s="174" t="n">
        <f aca="false">IF(Calculator!$E$18="YES",IF(A183&lt;Calculator!$G$18,0,MIN(MIN(MOD(A183/Calculator!$F$18,1),1-MOD(A183/Calculator!$F$18,1)),ABS(MOD(A183/Calculator!$F$18,1)-0.5))),1)</f>
        <v>0.00960000000000161</v>
      </c>
      <c r="K183" s="174" t="n">
        <f aca="false">IF(Calculator!$E$19="YES",IF(A183&lt;Calculator!$G$19,0,MIN(MIN(MOD(A183/Calculator!$F$19,1),1-MOD(A183/Calculator!$F$19,1)),ABS(MOD(A183/Calculator!$F$19,1)-0.5))),1)</f>
        <v>0.116</v>
      </c>
      <c r="L183" s="174" t="n">
        <f aca="false">IF(Calculator!$E$20="YES",IF(A183&lt;Calculator!$G$20,0,MIN(MIN(MOD(A183/Calculator!$F$20,1),1-MOD(A183/Calculator!$F$20,1)),ABS(MOD(A183/Calculator!$F$20,1)-0.5))),1)</f>
        <v>1</v>
      </c>
      <c r="M183" s="174" t="n">
        <f aca="false">MIN(B183:L183)</f>
        <v>0.00960000000000161</v>
      </c>
      <c r="N183" s="174" t="n">
        <f aca="false">SUMPRODUCT(($M$5:$M$555&gt;M183)*1)+SUMPRODUCT(($M$5:$M$555=M183)*(ROW($M$5:$M$555)&lt;ROW(M183)))+1</f>
        <v>381</v>
      </c>
      <c r="O183" s="174" t="str">
        <f aca="false">IF(M183&gt;=0.2,"★★★ EXCELLENT",IF(M183&gt;=0.12,"★★  GOOD",IF(M183&gt;=0.07,"★  FAIR",IF(M183&gt;=0.025,"⚠  MARGINAL","✗  AVOID"))))</f>
        <v>✗  AVOID</v>
      </c>
    </row>
    <row r="184" customFormat="false" ht="15" hidden="false" customHeight="true" outlineLevel="0" collapsed="false">
      <c r="A184" s="175" t="n">
        <v>22.9</v>
      </c>
      <c r="B184" s="176" t="n">
        <f aca="false">IF(Calculator!$E$10="YES",IF(A184&lt;Calculator!$G$10,0,MIN(MIN(MOD(A184/Calculator!$F$10,1),1-MOD(A184/Calculator!$F$10,1)),ABS(MOD(A184/Calculator!$F$10,1)-0.5))),1)</f>
        <v>1</v>
      </c>
      <c r="C184" s="176" t="n">
        <f aca="false">IF(Calculator!$E$11="YES",IF(A184&lt;Calculator!$G$11,0,MIN(MIN(MOD(A184/Calculator!$F$11,1),1-MOD(A184/Calculator!$F$11,1)),ABS(MOD(A184/Calculator!$F$11,1)-0.5))),1)</f>
        <v>1</v>
      </c>
      <c r="D184" s="176" t="n">
        <f aca="false">IF(Calculator!$E$12="YES",IF(A184&lt;Calculator!$G$12,0,MIN(MIN(MOD(A184/Calculator!$F$12,1),1-MOD(A184/Calculator!$F$12,1)),ABS(MOD(A184/Calculator!$F$12,1)-0.5))),1)</f>
        <v>1</v>
      </c>
      <c r="E184" s="176" t="n">
        <f aca="false">IF(Calculator!$E$13="YES",IF(A184&lt;Calculator!$G$13,0,MIN(MIN(MOD(A184/Calculator!$F$13,1),1-MOD(A184/Calculator!$F$13,1)),ABS(MOD(A184/Calculator!$F$13,1)-0.5))),1)</f>
        <v>0.149017543859651</v>
      </c>
      <c r="F184" s="176" t="n">
        <f aca="false">IF(Calculator!$E$14="YES",IF(A184&lt;Calculator!$G$14,0,MIN(MIN(MOD(A184/Calculator!$F$14,1),1-MOD(A184/Calculator!$F$14,1)),ABS(MOD(A184/Calculator!$F$14,1)-0.5))),1)</f>
        <v>0.127105263157892</v>
      </c>
      <c r="G184" s="176" t="n">
        <f aca="false">IF(Calculator!$E$15="YES",IF(A184&lt;Calculator!$G$15,0,MIN(MIN(MOD(A184/Calculator!$F$15,1),1-MOD(A184/Calculator!$F$15,1)),ABS(MOD(A184/Calculator!$F$15,1)-0.5))),1)</f>
        <v>0.222052631578948</v>
      </c>
      <c r="H184" s="176" t="n">
        <f aca="false">IF(Calculator!$E$16="YES",IF(A184&lt;Calculator!$G$16,0,MIN(MIN(MOD(A184/Calculator!$F$16,1),1-MOD(A184/Calculator!$F$16,1)),ABS(MOD(A184/Calculator!$F$16,1)-0.5))),1)</f>
        <v>0.0884056140350857</v>
      </c>
      <c r="I184" s="176" t="n">
        <f aca="false">IF(Calculator!$E$17="YES",IF(A184&lt;Calculator!$G$17,0,MIN(MIN(MOD(A184/Calculator!$F$17,1),1-MOD(A184/Calculator!$F$17,1)),ABS(MOD(A184/Calculator!$F$17,1)-0.5))),1)</f>
        <v>0.0891052631578977</v>
      </c>
      <c r="J184" s="176" t="n">
        <f aca="false">IF(Calculator!$E$18="YES",IF(A184&lt;Calculator!$G$18,0,MIN(MIN(MOD(A184/Calculator!$F$18,1),1-MOD(A184/Calculator!$F$18,1)),ABS(MOD(A184/Calculator!$F$18,1)-0.5))),1)</f>
        <v>0.00790175438596297</v>
      </c>
      <c r="K184" s="176" t="n">
        <f aca="false">IF(Calculator!$E$19="YES",IF(A184&lt;Calculator!$G$19,0,MIN(MIN(MOD(A184/Calculator!$F$19,1),1-MOD(A184/Calculator!$F$19,1)),ABS(MOD(A184/Calculator!$F$19,1)-0.5))),1)</f>
        <v>0.136245614035087</v>
      </c>
      <c r="L184" s="176" t="n">
        <f aca="false">IF(Calculator!$E$20="YES",IF(A184&lt;Calculator!$G$20,0,MIN(MIN(MOD(A184/Calculator!$F$20,1),1-MOD(A184/Calculator!$F$20,1)),ABS(MOD(A184/Calculator!$F$20,1)-0.5))),1)</f>
        <v>1</v>
      </c>
      <c r="M184" s="176" t="n">
        <f aca="false">MIN(B184:L184)</f>
        <v>0.00790175438596297</v>
      </c>
      <c r="N184" s="176" t="n">
        <f aca="false">SUMPRODUCT(($M$5:$M$555&gt;M184)*1)+SUMPRODUCT(($M$5:$M$555=M184)*(ROW($M$5:$M$555)&lt;ROW(M184)))+1</f>
        <v>400</v>
      </c>
      <c r="O184" s="176" t="str">
        <f aca="false">IF(M184&gt;=0.2,"★★★ EXCELLENT",IF(M184&gt;=0.12,"★★  GOOD",IF(M184&gt;=0.07,"★  FAIR",IF(M184&gt;=0.025,"⚠  MARGINAL","✗  AVOID"))))</f>
        <v>✗  AVOID</v>
      </c>
    </row>
    <row r="185" customFormat="false" ht="15" hidden="false" customHeight="true" outlineLevel="0" collapsed="false">
      <c r="A185" s="173" t="n">
        <v>23</v>
      </c>
      <c r="B185" s="174" t="n">
        <f aca="false">IF(Calculator!$E$10="YES",IF(A185&lt;Calculator!$G$10,0,MIN(MIN(MOD(A185/Calculator!$F$10,1),1-MOD(A185/Calculator!$F$10,1)),ABS(MOD(A185/Calculator!$F$10,1)-0.5))),1)</f>
        <v>1</v>
      </c>
      <c r="C185" s="174" t="n">
        <f aca="false">IF(Calculator!$E$11="YES",IF(A185&lt;Calculator!$G$11,0,MIN(MIN(MOD(A185/Calculator!$F$11,1),1-MOD(A185/Calculator!$F$11,1)),ABS(MOD(A185/Calculator!$F$11,1)-0.5))),1)</f>
        <v>1</v>
      </c>
      <c r="D185" s="174" t="n">
        <f aca="false">IF(Calculator!$E$12="YES",IF(A185&lt;Calculator!$G$12,0,MIN(MIN(MOD(A185/Calculator!$F$12,1),1-MOD(A185/Calculator!$F$12,1)),ABS(MOD(A185/Calculator!$F$12,1)-0.5))),1)</f>
        <v>1</v>
      </c>
      <c r="E185" s="174" t="n">
        <f aca="false">IF(Calculator!$E$13="YES",IF(A185&lt;Calculator!$G$13,0,MIN(MIN(MOD(A185/Calculator!$F$13,1),1-MOD(A185/Calculator!$F$13,1)),ABS(MOD(A185/Calculator!$F$13,1)-0.5))),1)</f>
        <v>0.1540350877193</v>
      </c>
      <c r="F185" s="174" t="n">
        <f aca="false">IF(Calculator!$E$14="YES",IF(A185&lt;Calculator!$G$14,0,MIN(MIN(MOD(A185/Calculator!$F$14,1),1-MOD(A185/Calculator!$F$14,1)),ABS(MOD(A185/Calculator!$F$14,1)-0.5))),1)</f>
        <v>0.134210526315786</v>
      </c>
      <c r="G185" s="174" t="n">
        <f aca="false">IF(Calculator!$E$15="YES",IF(A185&lt;Calculator!$G$15,0,MIN(MIN(MOD(A185/Calculator!$F$15,1),1-MOD(A185/Calculator!$F$15,1)),ABS(MOD(A185/Calculator!$F$15,1)-0.5))),1)</f>
        <v>0.212105263157894</v>
      </c>
      <c r="H185" s="174" t="n">
        <f aca="false">IF(Calculator!$E$16="YES",IF(A185&lt;Calculator!$G$16,0,MIN(MIN(MOD(A185/Calculator!$F$16,1),1-MOD(A185/Calculator!$F$16,1)),ABS(MOD(A185/Calculator!$F$16,1)-0.5))),1)</f>
        <v>0.0756912280701734</v>
      </c>
      <c r="I185" s="174" t="n">
        <f aca="false">IF(Calculator!$E$17="YES",IF(A185&lt;Calculator!$G$17,0,MIN(MIN(MOD(A185/Calculator!$F$17,1),1-MOD(A185/Calculator!$F$17,1)),ABS(MOD(A185/Calculator!$F$17,1)-0.5))),1)</f>
        <v>0.0742105263157922</v>
      </c>
      <c r="J185" s="174" t="n">
        <f aca="false">IF(Calculator!$E$18="YES",IF(A185&lt;Calculator!$G$18,0,MIN(MIN(MOD(A185/Calculator!$F$18,1),1-MOD(A185/Calculator!$F$18,1)),ABS(MOD(A185/Calculator!$F$18,1)-0.5))),1)</f>
        <v>0.0254035087719275</v>
      </c>
      <c r="K185" s="174" t="n">
        <f aca="false">IF(Calculator!$E$19="YES",IF(A185&lt;Calculator!$G$19,0,MIN(MIN(MOD(A185/Calculator!$F$19,1),1-MOD(A185/Calculator!$F$19,1)),ABS(MOD(A185/Calculator!$F$19,1)-0.5))),1)</f>
        <v>0.156491228070175</v>
      </c>
      <c r="L185" s="174" t="n">
        <f aca="false">IF(Calculator!$E$20="YES",IF(A185&lt;Calculator!$G$20,0,MIN(MIN(MOD(A185/Calculator!$F$20,1),1-MOD(A185/Calculator!$F$20,1)),ABS(MOD(A185/Calculator!$F$20,1)-0.5))),1)</f>
        <v>1</v>
      </c>
      <c r="M185" s="174" t="n">
        <f aca="false">MIN(B185:L185)</f>
        <v>0.0254035087719275</v>
      </c>
      <c r="N185" s="174" t="n">
        <f aca="false">SUMPRODUCT(($M$5:$M$555&gt;M185)*1)+SUMPRODUCT(($M$5:$M$555=M185)*(ROW($M$5:$M$555)&lt;ROW(M185)))+1</f>
        <v>250</v>
      </c>
      <c r="O185" s="174" t="str">
        <f aca="false">IF(M185&gt;=0.2,"★★★ EXCELLENT",IF(M185&gt;=0.12,"★★  GOOD",IF(M185&gt;=0.07,"★  FAIR",IF(M185&gt;=0.025,"⚠  MARGINAL","✗  AVOID"))))</f>
        <v>⚠  MARGINAL</v>
      </c>
    </row>
    <row r="186" customFormat="false" ht="15" hidden="false" customHeight="true" outlineLevel="0" collapsed="false">
      <c r="A186" s="175" t="n">
        <v>23.1</v>
      </c>
      <c r="B186" s="176" t="n">
        <f aca="false">IF(Calculator!$E$10="YES",IF(A186&lt;Calculator!$G$10,0,MIN(MIN(MOD(A186/Calculator!$F$10,1),1-MOD(A186/Calculator!$F$10,1)),ABS(MOD(A186/Calculator!$F$10,1)-0.5))),1)</f>
        <v>1</v>
      </c>
      <c r="C186" s="176" t="n">
        <f aca="false">IF(Calculator!$E$11="YES",IF(A186&lt;Calculator!$G$11,0,MIN(MIN(MOD(A186/Calculator!$F$11,1),1-MOD(A186/Calculator!$F$11,1)),ABS(MOD(A186/Calculator!$F$11,1)-0.5))),1)</f>
        <v>1</v>
      </c>
      <c r="D186" s="176" t="n">
        <f aca="false">IF(Calculator!$E$12="YES",IF(A186&lt;Calculator!$G$12,0,MIN(MIN(MOD(A186/Calculator!$F$12,1),1-MOD(A186/Calculator!$F$12,1)),ABS(MOD(A186/Calculator!$F$12,1)-0.5))),1)</f>
        <v>1</v>
      </c>
      <c r="E186" s="176" t="n">
        <f aca="false">IF(Calculator!$E$13="YES",IF(A186&lt;Calculator!$G$13,0,MIN(MIN(MOD(A186/Calculator!$F$13,1),1-MOD(A186/Calculator!$F$13,1)),ABS(MOD(A186/Calculator!$F$13,1)-0.5))),1)</f>
        <v>0.159052631578949</v>
      </c>
      <c r="F186" s="176" t="n">
        <f aca="false">IF(Calculator!$E$14="YES",IF(A186&lt;Calculator!$G$14,0,MIN(MIN(MOD(A186/Calculator!$F$14,1),1-MOD(A186/Calculator!$F$14,1)),ABS(MOD(A186/Calculator!$F$14,1)-0.5))),1)</f>
        <v>0.141315789473681</v>
      </c>
      <c r="G186" s="176" t="n">
        <f aca="false">IF(Calculator!$E$15="YES",IF(A186&lt;Calculator!$G$15,0,MIN(MIN(MOD(A186/Calculator!$F$15,1),1-MOD(A186/Calculator!$F$15,1)),ABS(MOD(A186/Calculator!$F$15,1)-0.5))),1)</f>
        <v>0.202157894736842</v>
      </c>
      <c r="H186" s="176" t="n">
        <f aca="false">IF(Calculator!$E$16="YES",IF(A186&lt;Calculator!$G$16,0,MIN(MIN(MOD(A186/Calculator!$F$16,1),1-MOD(A186/Calculator!$F$16,1)),ABS(MOD(A186/Calculator!$F$16,1)-0.5))),1)</f>
        <v>0.062976842105261</v>
      </c>
      <c r="I186" s="176" t="n">
        <f aca="false">IF(Calculator!$E$17="YES",IF(A186&lt;Calculator!$G$17,0,MIN(MIN(MOD(A186/Calculator!$F$17,1),1-MOD(A186/Calculator!$F$17,1)),ABS(MOD(A186/Calculator!$F$17,1)-0.5))),1)</f>
        <v>0.0593157894736867</v>
      </c>
      <c r="J186" s="176" t="n">
        <f aca="false">IF(Calculator!$E$18="YES",IF(A186&lt;Calculator!$G$18,0,MIN(MIN(MOD(A186/Calculator!$F$18,1),1-MOD(A186/Calculator!$F$18,1)),ABS(MOD(A186/Calculator!$F$18,1)-0.5))),1)</f>
        <v>0.042905263157893</v>
      </c>
      <c r="K186" s="176" t="n">
        <f aca="false">IF(Calculator!$E$19="YES",IF(A186&lt;Calculator!$G$19,0,MIN(MIN(MOD(A186/Calculator!$F$19,1),1-MOD(A186/Calculator!$F$19,1)),ABS(MOD(A186/Calculator!$F$19,1)-0.5))),1)</f>
        <v>0.176736842105264</v>
      </c>
      <c r="L186" s="176" t="n">
        <f aca="false">IF(Calculator!$E$20="YES",IF(A186&lt;Calculator!$G$20,0,MIN(MIN(MOD(A186/Calculator!$F$20,1),1-MOD(A186/Calculator!$F$20,1)),ABS(MOD(A186/Calculator!$F$20,1)-0.5))),1)</f>
        <v>1</v>
      </c>
      <c r="M186" s="176" t="n">
        <f aca="false">MIN(B186:L186)</f>
        <v>0.042905263157893</v>
      </c>
      <c r="N186" s="176" t="n">
        <f aca="false">SUMPRODUCT(($M$5:$M$555&gt;M186)*1)+SUMPRODUCT(($M$5:$M$555=M186)*(ROW($M$5:$M$555)&lt;ROW(M186)))+1</f>
        <v>151</v>
      </c>
      <c r="O186" s="176" t="str">
        <f aca="false">IF(M186&gt;=0.2,"★★★ EXCELLENT",IF(M186&gt;=0.12,"★★  GOOD",IF(M186&gt;=0.07,"★  FAIR",IF(M186&gt;=0.025,"⚠  MARGINAL","✗  AVOID"))))</f>
        <v>⚠  MARGINAL</v>
      </c>
    </row>
    <row r="187" customFormat="false" ht="15" hidden="false" customHeight="true" outlineLevel="0" collapsed="false">
      <c r="A187" s="173" t="n">
        <v>23.2</v>
      </c>
      <c r="B187" s="174" t="n">
        <f aca="false">IF(Calculator!$E$10="YES",IF(A187&lt;Calculator!$G$10,0,MIN(MIN(MOD(A187/Calculator!$F$10,1),1-MOD(A187/Calculator!$F$10,1)),ABS(MOD(A187/Calculator!$F$10,1)-0.5))),1)</f>
        <v>1</v>
      </c>
      <c r="C187" s="174" t="n">
        <f aca="false">IF(Calculator!$E$11="YES",IF(A187&lt;Calculator!$G$11,0,MIN(MIN(MOD(A187/Calculator!$F$11,1),1-MOD(A187/Calculator!$F$11,1)),ABS(MOD(A187/Calculator!$F$11,1)-0.5))),1)</f>
        <v>1</v>
      </c>
      <c r="D187" s="174" t="n">
        <f aca="false">IF(Calculator!$E$12="YES",IF(A187&lt;Calculator!$G$12,0,MIN(MIN(MOD(A187/Calculator!$F$12,1),1-MOD(A187/Calculator!$F$12,1)),ABS(MOD(A187/Calculator!$F$12,1)-0.5))),1)</f>
        <v>1</v>
      </c>
      <c r="E187" s="174" t="n">
        <f aca="false">IF(Calculator!$E$13="YES",IF(A187&lt;Calculator!$G$13,0,MIN(MIN(MOD(A187/Calculator!$F$13,1),1-MOD(A187/Calculator!$F$13,1)),ABS(MOD(A187/Calculator!$F$13,1)-0.5))),1)</f>
        <v>0.164070175438598</v>
      </c>
      <c r="F187" s="174" t="n">
        <f aca="false">IF(Calculator!$E$14="YES",IF(A187&lt;Calculator!$G$14,0,MIN(MIN(MOD(A187/Calculator!$F$14,1),1-MOD(A187/Calculator!$F$14,1)),ABS(MOD(A187/Calculator!$F$14,1)-0.5))),1)</f>
        <v>0.148421052631576</v>
      </c>
      <c r="G187" s="174" t="n">
        <f aca="false">IF(Calculator!$E$15="YES",IF(A187&lt;Calculator!$G$15,0,MIN(MIN(MOD(A187/Calculator!$F$15,1),1-MOD(A187/Calculator!$F$15,1)),ABS(MOD(A187/Calculator!$F$15,1)-0.5))),1)</f>
        <v>0.192210526315789</v>
      </c>
      <c r="H187" s="174" t="n">
        <f aca="false">IF(Calculator!$E$16="YES",IF(A187&lt;Calculator!$G$16,0,MIN(MIN(MOD(A187/Calculator!$F$16,1),1-MOD(A187/Calculator!$F$16,1)),ABS(MOD(A187/Calculator!$F$16,1)-0.5))),1)</f>
        <v>0.0502624561403491</v>
      </c>
      <c r="I187" s="174" t="n">
        <f aca="false">IF(Calculator!$E$17="YES",IF(A187&lt;Calculator!$G$17,0,MIN(MIN(MOD(A187/Calculator!$F$17,1),1-MOD(A187/Calculator!$F$17,1)),ABS(MOD(A187/Calculator!$F$17,1)-0.5))),1)</f>
        <v>0.0444210526315816</v>
      </c>
      <c r="J187" s="174" t="n">
        <f aca="false">IF(Calculator!$E$18="YES",IF(A187&lt;Calculator!$G$18,0,MIN(MIN(MOD(A187/Calculator!$F$18,1),1-MOD(A187/Calculator!$F$18,1)),ABS(MOD(A187/Calculator!$F$18,1)-0.5))),1)</f>
        <v>0.0604070175438576</v>
      </c>
      <c r="K187" s="174" t="n">
        <f aca="false">IF(Calculator!$E$19="YES",IF(A187&lt;Calculator!$G$19,0,MIN(MIN(MOD(A187/Calculator!$F$19,1),1-MOD(A187/Calculator!$F$19,1)),ABS(MOD(A187/Calculator!$F$19,1)-0.5))),1)</f>
        <v>0.196982456140351</v>
      </c>
      <c r="L187" s="174" t="n">
        <f aca="false">IF(Calculator!$E$20="YES",IF(A187&lt;Calculator!$G$20,0,MIN(MIN(MOD(A187/Calculator!$F$20,1),1-MOD(A187/Calculator!$F$20,1)),ABS(MOD(A187/Calculator!$F$20,1)-0.5))),1)</f>
        <v>1</v>
      </c>
      <c r="M187" s="174" t="n">
        <f aca="false">MIN(B187:L187)</f>
        <v>0.0444210526315816</v>
      </c>
      <c r="N187" s="174" t="n">
        <f aca="false">SUMPRODUCT(($M$5:$M$555&gt;M187)*1)+SUMPRODUCT(($M$5:$M$555=M187)*(ROW($M$5:$M$555)&lt;ROW(M187)))+1</f>
        <v>142</v>
      </c>
      <c r="O187" s="174" t="str">
        <f aca="false">IF(M187&gt;=0.2,"★★★ EXCELLENT",IF(M187&gt;=0.12,"★★  GOOD",IF(M187&gt;=0.07,"★  FAIR",IF(M187&gt;=0.025,"⚠  MARGINAL","✗  AVOID"))))</f>
        <v>⚠  MARGINAL</v>
      </c>
    </row>
    <row r="188" customFormat="false" ht="15" hidden="false" customHeight="true" outlineLevel="0" collapsed="false">
      <c r="A188" s="175" t="n">
        <v>23.3</v>
      </c>
      <c r="B188" s="176" t="n">
        <f aca="false">IF(Calculator!$E$10="YES",IF(A188&lt;Calculator!$G$10,0,MIN(MIN(MOD(A188/Calculator!$F$10,1),1-MOD(A188/Calculator!$F$10,1)),ABS(MOD(A188/Calculator!$F$10,1)-0.5))),1)</f>
        <v>1</v>
      </c>
      <c r="C188" s="176" t="n">
        <f aca="false">IF(Calculator!$E$11="YES",IF(A188&lt;Calculator!$G$11,0,MIN(MIN(MOD(A188/Calculator!$F$11,1),1-MOD(A188/Calculator!$F$11,1)),ABS(MOD(A188/Calculator!$F$11,1)-0.5))),1)</f>
        <v>1</v>
      </c>
      <c r="D188" s="176" t="n">
        <f aca="false">IF(Calculator!$E$12="YES",IF(A188&lt;Calculator!$G$12,0,MIN(MIN(MOD(A188/Calculator!$F$12,1),1-MOD(A188/Calculator!$F$12,1)),ABS(MOD(A188/Calculator!$F$12,1)-0.5))),1)</f>
        <v>1</v>
      </c>
      <c r="E188" s="176" t="n">
        <f aca="false">IF(Calculator!$E$13="YES",IF(A188&lt;Calculator!$G$13,0,MIN(MIN(MOD(A188/Calculator!$F$13,1),1-MOD(A188/Calculator!$F$13,1)),ABS(MOD(A188/Calculator!$F$13,1)-0.5))),1)</f>
        <v>0.169087719298247</v>
      </c>
      <c r="F188" s="176" t="n">
        <f aca="false">IF(Calculator!$E$14="YES",IF(A188&lt;Calculator!$G$14,0,MIN(MIN(MOD(A188/Calculator!$F$14,1),1-MOD(A188/Calculator!$F$14,1)),ABS(MOD(A188/Calculator!$F$14,1)-0.5))),1)</f>
        <v>0.155526315789471</v>
      </c>
      <c r="G188" s="176" t="n">
        <f aca="false">IF(Calculator!$E$15="YES",IF(A188&lt;Calculator!$G$15,0,MIN(MIN(MOD(A188/Calculator!$F$15,1),1-MOD(A188/Calculator!$F$15,1)),ABS(MOD(A188/Calculator!$F$15,1)-0.5))),1)</f>
        <v>0.182263157894737</v>
      </c>
      <c r="H188" s="176" t="n">
        <f aca="false">IF(Calculator!$E$16="YES",IF(A188&lt;Calculator!$G$16,0,MIN(MIN(MOD(A188/Calculator!$F$16,1),1-MOD(A188/Calculator!$F$16,1)),ABS(MOD(A188/Calculator!$F$16,1)-0.5))),1)</f>
        <v>0.0375480701754367</v>
      </c>
      <c r="I188" s="176" t="n">
        <f aca="false">IF(Calculator!$E$17="YES",IF(A188&lt;Calculator!$G$17,0,MIN(MIN(MOD(A188/Calculator!$F$17,1),1-MOD(A188/Calculator!$F$17,1)),ABS(MOD(A188/Calculator!$F$17,1)-0.5))),1)</f>
        <v>0.0295263157894761</v>
      </c>
      <c r="J188" s="176" t="n">
        <f aca="false">IF(Calculator!$E$18="YES",IF(A188&lt;Calculator!$G$18,0,MIN(MIN(MOD(A188/Calculator!$F$18,1),1-MOD(A188/Calculator!$F$18,1)),ABS(MOD(A188/Calculator!$F$18,1)-0.5))),1)</f>
        <v>0.077908771929823</v>
      </c>
      <c r="K188" s="176" t="n">
        <f aca="false">IF(Calculator!$E$19="YES",IF(A188&lt;Calculator!$G$19,0,MIN(MIN(MOD(A188/Calculator!$F$19,1),1-MOD(A188/Calculator!$F$19,1)),ABS(MOD(A188/Calculator!$F$19,1)-0.5))),1)</f>
        <v>0.217228070175438</v>
      </c>
      <c r="L188" s="176" t="n">
        <f aca="false">IF(Calculator!$E$20="YES",IF(A188&lt;Calculator!$G$20,0,MIN(MIN(MOD(A188/Calculator!$F$20,1),1-MOD(A188/Calculator!$F$20,1)),ABS(MOD(A188/Calculator!$F$20,1)-0.5))),1)</f>
        <v>1</v>
      </c>
      <c r="M188" s="176" t="n">
        <f aca="false">MIN(B188:L188)</f>
        <v>0.0295263157894761</v>
      </c>
      <c r="N188" s="176" t="n">
        <f aca="false">SUMPRODUCT(($M$5:$M$555&gt;M188)*1)+SUMPRODUCT(($M$5:$M$555=M188)*(ROW($M$5:$M$555)&lt;ROW(M188)))+1</f>
        <v>217</v>
      </c>
      <c r="O188" s="176" t="str">
        <f aca="false">IF(M188&gt;=0.2,"★★★ EXCELLENT",IF(M188&gt;=0.12,"★★  GOOD",IF(M188&gt;=0.07,"★  FAIR",IF(M188&gt;=0.025,"⚠  MARGINAL","✗  AVOID"))))</f>
        <v>⚠  MARGINAL</v>
      </c>
    </row>
    <row r="189" customFormat="false" ht="15" hidden="false" customHeight="true" outlineLevel="0" collapsed="false">
      <c r="A189" s="173" t="n">
        <v>23.4</v>
      </c>
      <c r="B189" s="174" t="n">
        <f aca="false">IF(Calculator!$E$10="YES",IF(A189&lt;Calculator!$G$10,0,MIN(MIN(MOD(A189/Calculator!$F$10,1),1-MOD(A189/Calculator!$F$10,1)),ABS(MOD(A189/Calculator!$F$10,1)-0.5))),1)</f>
        <v>1</v>
      </c>
      <c r="C189" s="174" t="n">
        <f aca="false">IF(Calculator!$E$11="YES",IF(A189&lt;Calculator!$G$11,0,MIN(MIN(MOD(A189/Calculator!$F$11,1),1-MOD(A189/Calculator!$F$11,1)),ABS(MOD(A189/Calculator!$F$11,1)-0.5))),1)</f>
        <v>1</v>
      </c>
      <c r="D189" s="174" t="n">
        <f aca="false">IF(Calculator!$E$12="YES",IF(A189&lt;Calculator!$G$12,0,MIN(MIN(MOD(A189/Calculator!$F$12,1),1-MOD(A189/Calculator!$F$12,1)),ABS(MOD(A189/Calculator!$F$12,1)-0.5))),1)</f>
        <v>1</v>
      </c>
      <c r="E189" s="174" t="n">
        <f aca="false">IF(Calculator!$E$13="YES",IF(A189&lt;Calculator!$G$13,0,MIN(MIN(MOD(A189/Calculator!$F$13,1),1-MOD(A189/Calculator!$F$13,1)),ABS(MOD(A189/Calculator!$F$13,1)-0.5))),1)</f>
        <v>0.174105263157896</v>
      </c>
      <c r="F189" s="174" t="n">
        <f aca="false">IF(Calculator!$E$14="YES",IF(A189&lt;Calculator!$G$14,0,MIN(MIN(MOD(A189/Calculator!$F$14,1),1-MOD(A189/Calculator!$F$14,1)),ABS(MOD(A189/Calculator!$F$14,1)-0.5))),1)</f>
        <v>0.162631578947365</v>
      </c>
      <c r="G189" s="174" t="n">
        <f aca="false">IF(Calculator!$E$15="YES",IF(A189&lt;Calculator!$G$15,0,MIN(MIN(MOD(A189/Calculator!$F$15,1),1-MOD(A189/Calculator!$F$15,1)),ABS(MOD(A189/Calculator!$F$15,1)-0.5))),1)</f>
        <v>0.172315789473684</v>
      </c>
      <c r="H189" s="174" t="n">
        <f aca="false">IF(Calculator!$E$16="YES",IF(A189&lt;Calculator!$G$16,0,MIN(MIN(MOD(A189/Calculator!$F$16,1),1-MOD(A189/Calculator!$F$16,1)),ABS(MOD(A189/Calculator!$F$16,1)-0.5))),1)</f>
        <v>0.0248336842105243</v>
      </c>
      <c r="I189" s="174" t="n">
        <f aca="false">IF(Calculator!$E$17="YES",IF(A189&lt;Calculator!$G$17,0,MIN(MIN(MOD(A189/Calculator!$F$17,1),1-MOD(A189/Calculator!$F$17,1)),ABS(MOD(A189/Calculator!$F$17,1)-0.5))),1)</f>
        <v>0.0146315789473714</v>
      </c>
      <c r="J189" s="174" t="n">
        <f aca="false">IF(Calculator!$E$18="YES",IF(A189&lt;Calculator!$G$18,0,MIN(MIN(MOD(A189/Calculator!$F$18,1),1-MOD(A189/Calculator!$F$18,1)),ABS(MOD(A189/Calculator!$F$18,1)-0.5))),1)</f>
        <v>0.0954105263157876</v>
      </c>
      <c r="K189" s="174" t="n">
        <f aca="false">IF(Calculator!$E$19="YES",IF(A189&lt;Calculator!$G$19,0,MIN(MIN(MOD(A189/Calculator!$F$19,1),1-MOD(A189/Calculator!$F$19,1)),ABS(MOD(A189/Calculator!$F$19,1)-0.5))),1)</f>
        <v>0.237473684210526</v>
      </c>
      <c r="L189" s="174" t="n">
        <f aca="false">IF(Calculator!$E$20="YES",IF(A189&lt;Calculator!$G$20,0,MIN(MIN(MOD(A189/Calculator!$F$20,1),1-MOD(A189/Calculator!$F$20,1)),ABS(MOD(A189/Calculator!$F$20,1)-0.5))),1)</f>
        <v>1</v>
      </c>
      <c r="M189" s="174" t="n">
        <f aca="false">MIN(B189:L189)</f>
        <v>0.0146315789473714</v>
      </c>
      <c r="N189" s="174" t="n">
        <f aca="false">SUMPRODUCT(($M$5:$M$555&gt;M189)*1)+SUMPRODUCT(($M$5:$M$555=M189)*(ROW($M$5:$M$555)&lt;ROW(M189)))+1</f>
        <v>329</v>
      </c>
      <c r="O189" s="174" t="str">
        <f aca="false">IF(M189&gt;=0.2,"★★★ EXCELLENT",IF(M189&gt;=0.12,"★★  GOOD",IF(M189&gt;=0.07,"★  FAIR",IF(M189&gt;=0.025,"⚠  MARGINAL","✗  AVOID"))))</f>
        <v>✗  AVOID</v>
      </c>
    </row>
    <row r="190" customFormat="false" ht="15" hidden="false" customHeight="true" outlineLevel="0" collapsed="false">
      <c r="A190" s="175" t="n">
        <v>23.5</v>
      </c>
      <c r="B190" s="176" t="n">
        <f aca="false">IF(Calculator!$E$10="YES",IF(A190&lt;Calculator!$G$10,0,MIN(MIN(MOD(A190/Calculator!$F$10,1),1-MOD(A190/Calculator!$F$10,1)),ABS(MOD(A190/Calculator!$F$10,1)-0.5))),1)</f>
        <v>1</v>
      </c>
      <c r="C190" s="176" t="n">
        <f aca="false">IF(Calculator!$E$11="YES",IF(A190&lt;Calculator!$G$11,0,MIN(MIN(MOD(A190/Calculator!$F$11,1),1-MOD(A190/Calculator!$F$11,1)),ABS(MOD(A190/Calculator!$F$11,1)-0.5))),1)</f>
        <v>1</v>
      </c>
      <c r="D190" s="176" t="n">
        <f aca="false">IF(Calculator!$E$12="YES",IF(A190&lt;Calculator!$G$12,0,MIN(MIN(MOD(A190/Calculator!$F$12,1),1-MOD(A190/Calculator!$F$12,1)),ABS(MOD(A190/Calculator!$F$12,1)-0.5))),1)</f>
        <v>1</v>
      </c>
      <c r="E190" s="176" t="n">
        <f aca="false">IF(Calculator!$E$13="YES",IF(A190&lt;Calculator!$G$13,0,MIN(MIN(MOD(A190/Calculator!$F$13,1),1-MOD(A190/Calculator!$F$13,1)),ABS(MOD(A190/Calculator!$F$13,1)-0.5))),1)</f>
        <v>0.179122807017545</v>
      </c>
      <c r="F190" s="176" t="n">
        <f aca="false">IF(Calculator!$E$14="YES",IF(A190&lt;Calculator!$G$14,0,MIN(MIN(MOD(A190/Calculator!$F$14,1),1-MOD(A190/Calculator!$F$14,1)),ABS(MOD(A190/Calculator!$F$14,1)-0.5))),1)</f>
        <v>0.16973684210526</v>
      </c>
      <c r="G190" s="176" t="n">
        <f aca="false">IF(Calculator!$E$15="YES",IF(A190&lt;Calculator!$G$15,0,MIN(MIN(MOD(A190/Calculator!$F$15,1),1-MOD(A190/Calculator!$F$15,1)),ABS(MOD(A190/Calculator!$F$15,1)-0.5))),1)</f>
        <v>0.162368421052631</v>
      </c>
      <c r="H190" s="176" t="n">
        <f aca="false">IF(Calculator!$E$16="YES",IF(A190&lt;Calculator!$G$16,0,MIN(MIN(MOD(A190/Calculator!$F$16,1),1-MOD(A190/Calculator!$F$16,1)),ABS(MOD(A190/Calculator!$F$16,1)-0.5))),1)</f>
        <v>0.012119298245612</v>
      </c>
      <c r="I190" s="176" t="n">
        <f aca="false">IF(Calculator!$E$17="YES",IF(A190&lt;Calculator!$G$17,0,MIN(MIN(MOD(A190/Calculator!$F$17,1),1-MOD(A190/Calculator!$F$17,1)),ABS(MOD(A190/Calculator!$F$17,1)-0.5))),1)</f>
        <v>0.000263157894734078</v>
      </c>
      <c r="J190" s="176" t="n">
        <f aca="false">IF(Calculator!$E$18="YES",IF(A190&lt;Calculator!$G$18,0,MIN(MIN(MOD(A190/Calculator!$F$18,1),1-MOD(A190/Calculator!$F$18,1)),ABS(MOD(A190/Calculator!$F$18,1)-0.5))),1)</f>
        <v>0.112912280701752</v>
      </c>
      <c r="K190" s="176" t="n">
        <f aca="false">IF(Calculator!$E$19="YES",IF(A190&lt;Calculator!$G$19,0,MIN(MIN(MOD(A190/Calculator!$F$19,1),1-MOD(A190/Calculator!$F$19,1)),ABS(MOD(A190/Calculator!$F$19,1)-0.5))),1)</f>
        <v>0.242280701754386</v>
      </c>
      <c r="L190" s="176" t="n">
        <f aca="false">IF(Calculator!$E$20="YES",IF(A190&lt;Calculator!$G$20,0,MIN(MIN(MOD(A190/Calculator!$F$20,1),1-MOD(A190/Calculator!$F$20,1)),ABS(MOD(A190/Calculator!$F$20,1)-0.5))),1)</f>
        <v>1</v>
      </c>
      <c r="M190" s="176" t="n">
        <f aca="false">MIN(B190:L190)</f>
        <v>0.000263157894734078</v>
      </c>
      <c r="N190" s="176" t="n">
        <f aca="false">SUMPRODUCT(($M$5:$M$555&gt;M190)*1)+SUMPRODUCT(($M$5:$M$555=M190)*(ROW($M$5:$M$555)&lt;ROW(M190)))+1</f>
        <v>499</v>
      </c>
      <c r="O190" s="176" t="str">
        <f aca="false">IF(M190&gt;=0.2,"★★★ EXCELLENT",IF(M190&gt;=0.12,"★★  GOOD",IF(M190&gt;=0.07,"★  FAIR",IF(M190&gt;=0.025,"⚠  MARGINAL","✗  AVOID"))))</f>
        <v>✗  AVOID</v>
      </c>
    </row>
    <row r="191" customFormat="false" ht="15" hidden="false" customHeight="true" outlineLevel="0" collapsed="false">
      <c r="A191" s="173" t="n">
        <v>23.6</v>
      </c>
      <c r="B191" s="174" t="n">
        <f aca="false">IF(Calculator!$E$10="YES",IF(A191&lt;Calculator!$G$10,0,MIN(MIN(MOD(A191/Calculator!$F$10,1),1-MOD(A191/Calculator!$F$10,1)),ABS(MOD(A191/Calculator!$F$10,1)-0.5))),1)</f>
        <v>1</v>
      </c>
      <c r="C191" s="174" t="n">
        <f aca="false">IF(Calculator!$E$11="YES",IF(A191&lt;Calculator!$G$11,0,MIN(MIN(MOD(A191/Calculator!$F$11,1),1-MOD(A191/Calculator!$F$11,1)),ABS(MOD(A191/Calculator!$F$11,1)-0.5))),1)</f>
        <v>1</v>
      </c>
      <c r="D191" s="174" t="n">
        <f aca="false">IF(Calculator!$E$12="YES",IF(A191&lt;Calculator!$G$12,0,MIN(MIN(MOD(A191/Calculator!$F$12,1),1-MOD(A191/Calculator!$F$12,1)),ABS(MOD(A191/Calculator!$F$12,1)-0.5))),1)</f>
        <v>1</v>
      </c>
      <c r="E191" s="174" t="n">
        <f aca="false">IF(Calculator!$E$13="YES",IF(A191&lt;Calculator!$G$13,0,MIN(MIN(MOD(A191/Calculator!$F$13,1),1-MOD(A191/Calculator!$F$13,1)),ABS(MOD(A191/Calculator!$F$13,1)-0.5))),1)</f>
        <v>0.184140350877195</v>
      </c>
      <c r="F191" s="174" t="n">
        <f aca="false">IF(Calculator!$E$14="YES",IF(A191&lt;Calculator!$G$14,0,MIN(MIN(MOD(A191/Calculator!$F$14,1),1-MOD(A191/Calculator!$F$14,1)),ABS(MOD(A191/Calculator!$F$14,1)-0.5))),1)</f>
        <v>0.176842105263155</v>
      </c>
      <c r="G191" s="174" t="n">
        <f aca="false">IF(Calculator!$E$15="YES",IF(A191&lt;Calculator!$G$15,0,MIN(MIN(MOD(A191/Calculator!$F$15,1),1-MOD(A191/Calculator!$F$15,1)),ABS(MOD(A191/Calculator!$F$15,1)-0.5))),1)</f>
        <v>0.152421052631579</v>
      </c>
      <c r="H191" s="174" t="n">
        <f aca="false">IF(Calculator!$E$16="YES",IF(A191&lt;Calculator!$G$16,0,MIN(MIN(MOD(A191/Calculator!$F$16,1),1-MOD(A191/Calculator!$F$16,1)),ABS(MOD(A191/Calculator!$F$16,1)-0.5))),1)</f>
        <v>0.000595087719300391</v>
      </c>
      <c r="I191" s="174" t="n">
        <f aca="false">IF(Calculator!$E$17="YES",IF(A191&lt;Calculator!$G$17,0,MIN(MIN(MOD(A191/Calculator!$F$17,1),1-MOD(A191/Calculator!$F$17,1)),ABS(MOD(A191/Calculator!$F$17,1)-0.5))),1)</f>
        <v>0.0151578947368396</v>
      </c>
      <c r="J191" s="174" t="n">
        <f aca="false">IF(Calculator!$E$18="YES",IF(A191&lt;Calculator!$G$18,0,MIN(MIN(MOD(A191/Calculator!$F$18,1),1-MOD(A191/Calculator!$F$18,1)),ABS(MOD(A191/Calculator!$F$18,1)-0.5))),1)</f>
        <v>0.130414035087718</v>
      </c>
      <c r="K191" s="174" t="n">
        <f aca="false">IF(Calculator!$E$19="YES",IF(A191&lt;Calculator!$G$19,0,MIN(MIN(MOD(A191/Calculator!$F$19,1),1-MOD(A191/Calculator!$F$19,1)),ABS(MOD(A191/Calculator!$F$19,1)-0.5))),1)</f>
        <v>0.222035087719298</v>
      </c>
      <c r="L191" s="174" t="n">
        <f aca="false">IF(Calculator!$E$20="YES",IF(A191&lt;Calculator!$G$20,0,MIN(MIN(MOD(A191/Calculator!$F$20,1),1-MOD(A191/Calculator!$F$20,1)),ABS(MOD(A191/Calculator!$F$20,1)-0.5))),1)</f>
        <v>1</v>
      </c>
      <c r="M191" s="174" t="n">
        <f aca="false">MIN(B191:L191)</f>
        <v>0.000595087719300391</v>
      </c>
      <c r="N191" s="174" t="n">
        <f aca="false">SUMPRODUCT(($M$5:$M$555&gt;M191)*1)+SUMPRODUCT(($M$5:$M$555=M191)*(ROW($M$5:$M$555)&lt;ROW(M191)))+1</f>
        <v>492</v>
      </c>
      <c r="O191" s="174" t="str">
        <f aca="false">IF(M191&gt;=0.2,"★★★ EXCELLENT",IF(M191&gt;=0.12,"★★  GOOD",IF(M191&gt;=0.07,"★  FAIR",IF(M191&gt;=0.025,"⚠  MARGINAL","✗  AVOID"))))</f>
        <v>✗  AVOID</v>
      </c>
    </row>
    <row r="192" customFormat="false" ht="15" hidden="false" customHeight="true" outlineLevel="0" collapsed="false">
      <c r="A192" s="175" t="n">
        <v>23.7</v>
      </c>
      <c r="B192" s="176" t="n">
        <f aca="false">IF(Calculator!$E$10="YES",IF(A192&lt;Calculator!$G$10,0,MIN(MIN(MOD(A192/Calculator!$F$10,1),1-MOD(A192/Calculator!$F$10,1)),ABS(MOD(A192/Calculator!$F$10,1)-0.5))),1)</f>
        <v>1</v>
      </c>
      <c r="C192" s="176" t="n">
        <f aca="false">IF(Calculator!$E$11="YES",IF(A192&lt;Calculator!$G$11,0,MIN(MIN(MOD(A192/Calculator!$F$11,1),1-MOD(A192/Calculator!$F$11,1)),ABS(MOD(A192/Calculator!$F$11,1)-0.5))),1)</f>
        <v>1</v>
      </c>
      <c r="D192" s="176" t="n">
        <f aca="false">IF(Calculator!$E$12="YES",IF(A192&lt;Calculator!$G$12,0,MIN(MIN(MOD(A192/Calculator!$F$12,1),1-MOD(A192/Calculator!$F$12,1)),ABS(MOD(A192/Calculator!$F$12,1)-0.5))),1)</f>
        <v>1</v>
      </c>
      <c r="E192" s="176" t="n">
        <f aca="false">IF(Calculator!$E$13="YES",IF(A192&lt;Calculator!$G$13,0,MIN(MIN(MOD(A192/Calculator!$F$13,1),1-MOD(A192/Calculator!$F$13,1)),ABS(MOD(A192/Calculator!$F$13,1)-0.5))),1)</f>
        <v>0.189157894736844</v>
      </c>
      <c r="F192" s="176" t="n">
        <f aca="false">IF(Calculator!$E$14="YES",IF(A192&lt;Calculator!$G$14,0,MIN(MIN(MOD(A192/Calculator!$F$14,1),1-MOD(A192/Calculator!$F$14,1)),ABS(MOD(A192/Calculator!$F$14,1)-0.5))),1)</f>
        <v>0.18394736842105</v>
      </c>
      <c r="G192" s="176" t="n">
        <f aca="false">IF(Calculator!$E$15="YES",IF(A192&lt;Calculator!$G$15,0,MIN(MIN(MOD(A192/Calculator!$F$15,1),1-MOD(A192/Calculator!$F$15,1)),ABS(MOD(A192/Calculator!$F$15,1)-0.5))),1)</f>
        <v>0.142473684210526</v>
      </c>
      <c r="H192" s="176" t="n">
        <f aca="false">IF(Calculator!$E$16="YES",IF(A192&lt;Calculator!$G$16,0,MIN(MIN(MOD(A192/Calculator!$F$16,1),1-MOD(A192/Calculator!$F$16,1)),ABS(MOD(A192/Calculator!$F$16,1)-0.5))),1)</f>
        <v>0.0133094736842123</v>
      </c>
      <c r="I192" s="176" t="n">
        <f aca="false">IF(Calculator!$E$17="YES",IF(A192&lt;Calculator!$G$17,0,MIN(MIN(MOD(A192/Calculator!$F$17,1),1-MOD(A192/Calculator!$F$17,1)),ABS(MOD(A192/Calculator!$F$17,1)-0.5))),1)</f>
        <v>0.0300526315789447</v>
      </c>
      <c r="J192" s="176" t="n">
        <f aca="false">IF(Calculator!$E$18="YES",IF(A192&lt;Calculator!$G$18,0,MIN(MIN(MOD(A192/Calculator!$F$18,1),1-MOD(A192/Calculator!$F$18,1)),ABS(MOD(A192/Calculator!$F$18,1)-0.5))),1)</f>
        <v>0.147915789473682</v>
      </c>
      <c r="K192" s="176" t="n">
        <f aca="false">IF(Calculator!$E$19="YES",IF(A192&lt;Calculator!$G$19,0,MIN(MIN(MOD(A192/Calculator!$F$19,1),1-MOD(A192/Calculator!$F$19,1)),ABS(MOD(A192/Calculator!$F$19,1)-0.5))),1)</f>
        <v>0.201789473684211</v>
      </c>
      <c r="L192" s="176" t="n">
        <f aca="false">IF(Calculator!$E$20="YES",IF(A192&lt;Calculator!$G$20,0,MIN(MIN(MOD(A192/Calculator!$F$20,1),1-MOD(A192/Calculator!$F$20,1)),ABS(MOD(A192/Calculator!$F$20,1)-0.5))),1)</f>
        <v>1</v>
      </c>
      <c r="M192" s="176" t="n">
        <f aca="false">MIN(B192:L192)</f>
        <v>0.0133094736842123</v>
      </c>
      <c r="N192" s="176" t="n">
        <f aca="false">SUMPRODUCT(($M$5:$M$555&gt;M192)*1)+SUMPRODUCT(($M$5:$M$555=M192)*(ROW($M$5:$M$555)&lt;ROW(M192)))+1</f>
        <v>346</v>
      </c>
      <c r="O192" s="176" t="str">
        <f aca="false">IF(M192&gt;=0.2,"★★★ EXCELLENT",IF(M192&gt;=0.12,"★★  GOOD",IF(M192&gt;=0.07,"★  FAIR",IF(M192&gt;=0.025,"⚠  MARGINAL","✗  AVOID"))))</f>
        <v>✗  AVOID</v>
      </c>
    </row>
    <row r="193" customFormat="false" ht="15" hidden="false" customHeight="true" outlineLevel="0" collapsed="false">
      <c r="A193" s="173" t="n">
        <v>23.8</v>
      </c>
      <c r="B193" s="174" t="n">
        <f aca="false">IF(Calculator!$E$10="YES",IF(A193&lt;Calculator!$G$10,0,MIN(MIN(MOD(A193/Calculator!$F$10,1),1-MOD(A193/Calculator!$F$10,1)),ABS(MOD(A193/Calculator!$F$10,1)-0.5))),1)</f>
        <v>1</v>
      </c>
      <c r="C193" s="174" t="n">
        <f aca="false">IF(Calculator!$E$11="YES",IF(A193&lt;Calculator!$G$11,0,MIN(MIN(MOD(A193/Calculator!$F$11,1),1-MOD(A193/Calculator!$F$11,1)),ABS(MOD(A193/Calculator!$F$11,1)-0.5))),1)</f>
        <v>1</v>
      </c>
      <c r="D193" s="174" t="n">
        <f aca="false">IF(Calculator!$E$12="YES",IF(A193&lt;Calculator!$G$12,0,MIN(MIN(MOD(A193/Calculator!$F$12,1),1-MOD(A193/Calculator!$F$12,1)),ABS(MOD(A193/Calculator!$F$12,1)-0.5))),1)</f>
        <v>1</v>
      </c>
      <c r="E193" s="174" t="n">
        <f aca="false">IF(Calculator!$E$13="YES",IF(A193&lt;Calculator!$G$13,0,MIN(MIN(MOD(A193/Calculator!$F$13,1),1-MOD(A193/Calculator!$F$13,1)),ABS(MOD(A193/Calculator!$F$13,1)-0.5))),1)</f>
        <v>0.194175438596493</v>
      </c>
      <c r="F193" s="174" t="n">
        <f aca="false">IF(Calculator!$E$14="YES",IF(A193&lt;Calculator!$G$14,0,MIN(MIN(MOD(A193/Calculator!$F$14,1),1-MOD(A193/Calculator!$F$14,1)),ABS(MOD(A193/Calculator!$F$14,1)-0.5))),1)</f>
        <v>0.191052631578944</v>
      </c>
      <c r="G193" s="174" t="n">
        <f aca="false">IF(Calculator!$E$15="YES",IF(A193&lt;Calculator!$G$15,0,MIN(MIN(MOD(A193/Calculator!$F$15,1),1-MOD(A193/Calculator!$F$15,1)),ABS(MOD(A193/Calculator!$F$15,1)-0.5))),1)</f>
        <v>0.132526315789474</v>
      </c>
      <c r="H193" s="174" t="n">
        <f aca="false">IF(Calculator!$E$16="YES",IF(A193&lt;Calculator!$G$16,0,MIN(MIN(MOD(A193/Calculator!$F$16,1),1-MOD(A193/Calculator!$F$16,1)),ABS(MOD(A193/Calculator!$F$16,1)-0.5))),1)</f>
        <v>0.0260238596491251</v>
      </c>
      <c r="I193" s="174" t="n">
        <f aca="false">IF(Calculator!$E$17="YES",IF(A193&lt;Calculator!$G$17,0,MIN(MIN(MOD(A193/Calculator!$F$17,1),1-MOD(A193/Calculator!$F$17,1)),ABS(MOD(A193/Calculator!$F$17,1)-0.5))),1)</f>
        <v>0.0449473684210502</v>
      </c>
      <c r="J193" s="174" t="n">
        <f aca="false">IF(Calculator!$E$18="YES",IF(A193&lt;Calculator!$G$18,0,MIN(MIN(MOD(A193/Calculator!$F$18,1),1-MOD(A193/Calculator!$F$18,1)),ABS(MOD(A193/Calculator!$F$18,1)-0.5))),1)</f>
        <v>0.165417543859648</v>
      </c>
      <c r="K193" s="174" t="n">
        <f aca="false">IF(Calculator!$E$19="YES",IF(A193&lt;Calculator!$G$19,0,MIN(MIN(MOD(A193/Calculator!$F$19,1),1-MOD(A193/Calculator!$F$19,1)),ABS(MOD(A193/Calculator!$F$19,1)-0.5))),1)</f>
        <v>0.181543859649123</v>
      </c>
      <c r="L193" s="174" t="n">
        <f aca="false">IF(Calculator!$E$20="YES",IF(A193&lt;Calculator!$G$20,0,MIN(MIN(MOD(A193/Calculator!$F$20,1),1-MOD(A193/Calculator!$F$20,1)),ABS(MOD(A193/Calculator!$F$20,1)-0.5))),1)</f>
        <v>1</v>
      </c>
      <c r="M193" s="174" t="n">
        <f aca="false">MIN(B193:L193)</f>
        <v>0.0260238596491251</v>
      </c>
      <c r="N193" s="174" t="n">
        <f aca="false">SUMPRODUCT(($M$5:$M$555&gt;M193)*1)+SUMPRODUCT(($M$5:$M$555=M193)*(ROW($M$5:$M$555)&lt;ROW(M193)))+1</f>
        <v>244</v>
      </c>
      <c r="O193" s="174" t="str">
        <f aca="false">IF(M193&gt;=0.2,"★★★ EXCELLENT",IF(M193&gt;=0.12,"★★  GOOD",IF(M193&gt;=0.07,"★  FAIR",IF(M193&gt;=0.025,"⚠  MARGINAL","✗  AVOID"))))</f>
        <v>⚠  MARGINAL</v>
      </c>
    </row>
    <row r="194" customFormat="false" ht="15" hidden="false" customHeight="true" outlineLevel="0" collapsed="false">
      <c r="A194" s="175" t="n">
        <v>23.9</v>
      </c>
      <c r="B194" s="176" t="n">
        <f aca="false">IF(Calculator!$E$10="YES",IF(A194&lt;Calculator!$G$10,0,MIN(MIN(MOD(A194/Calculator!$F$10,1),1-MOD(A194/Calculator!$F$10,1)),ABS(MOD(A194/Calculator!$F$10,1)-0.5))),1)</f>
        <v>1</v>
      </c>
      <c r="C194" s="176" t="n">
        <f aca="false">IF(Calculator!$E$11="YES",IF(A194&lt;Calculator!$G$11,0,MIN(MIN(MOD(A194/Calculator!$F$11,1),1-MOD(A194/Calculator!$F$11,1)),ABS(MOD(A194/Calculator!$F$11,1)-0.5))),1)</f>
        <v>1</v>
      </c>
      <c r="D194" s="176" t="n">
        <f aca="false">IF(Calculator!$E$12="YES",IF(A194&lt;Calculator!$G$12,0,MIN(MIN(MOD(A194/Calculator!$F$12,1),1-MOD(A194/Calculator!$F$12,1)),ABS(MOD(A194/Calculator!$F$12,1)-0.5))),1)</f>
        <v>1</v>
      </c>
      <c r="E194" s="176" t="n">
        <f aca="false">IF(Calculator!$E$13="YES",IF(A194&lt;Calculator!$G$13,0,MIN(MIN(MOD(A194/Calculator!$F$13,1),1-MOD(A194/Calculator!$F$13,1)),ABS(MOD(A194/Calculator!$F$13,1)-0.5))),1)</f>
        <v>0.199192982456142</v>
      </c>
      <c r="F194" s="176" t="n">
        <f aca="false">IF(Calculator!$E$14="YES",IF(A194&lt;Calculator!$G$14,0,MIN(MIN(MOD(A194/Calculator!$F$14,1),1-MOD(A194/Calculator!$F$14,1)),ABS(MOD(A194/Calculator!$F$14,1)-0.5))),1)</f>
        <v>0.198157894736839</v>
      </c>
      <c r="G194" s="176" t="n">
        <f aca="false">IF(Calculator!$E$15="YES",IF(A194&lt;Calculator!$G$15,0,MIN(MIN(MOD(A194/Calculator!$F$15,1),1-MOD(A194/Calculator!$F$15,1)),ABS(MOD(A194/Calculator!$F$15,1)-0.5))),1)</f>
        <v>0.122578947368421</v>
      </c>
      <c r="H194" s="176" t="n">
        <f aca="false">IF(Calculator!$E$16="YES",IF(A194&lt;Calculator!$G$16,0,MIN(MIN(MOD(A194/Calculator!$F$16,1),1-MOD(A194/Calculator!$F$16,1)),ABS(MOD(A194/Calculator!$F$16,1)-0.5))),1)</f>
        <v>0.0387382456140371</v>
      </c>
      <c r="I194" s="176" t="n">
        <f aca="false">IF(Calculator!$E$17="YES",IF(A194&lt;Calculator!$G$17,0,MIN(MIN(MOD(A194/Calculator!$F$17,1),1-MOD(A194/Calculator!$F$17,1)),ABS(MOD(A194/Calculator!$F$17,1)-0.5))),1)</f>
        <v>0.0598421052631548</v>
      </c>
      <c r="J194" s="176" t="n">
        <f aca="false">IF(Calculator!$E$18="YES",IF(A194&lt;Calculator!$G$18,0,MIN(MIN(MOD(A194/Calculator!$F$18,1),1-MOD(A194/Calculator!$F$18,1)),ABS(MOD(A194/Calculator!$F$18,1)-0.5))),1)</f>
        <v>0.182919298245611</v>
      </c>
      <c r="K194" s="176" t="n">
        <f aca="false">IF(Calculator!$E$19="YES",IF(A194&lt;Calculator!$G$19,0,MIN(MIN(MOD(A194/Calculator!$F$19,1),1-MOD(A194/Calculator!$F$19,1)),ABS(MOD(A194/Calculator!$F$19,1)-0.5))),1)</f>
        <v>0.161298245614035</v>
      </c>
      <c r="L194" s="176" t="n">
        <f aca="false">IF(Calculator!$E$20="YES",IF(A194&lt;Calculator!$G$20,0,MIN(MIN(MOD(A194/Calculator!$F$20,1),1-MOD(A194/Calculator!$F$20,1)),ABS(MOD(A194/Calculator!$F$20,1)-0.5))),1)</f>
        <v>1</v>
      </c>
      <c r="M194" s="176" t="n">
        <f aca="false">MIN(B194:L194)</f>
        <v>0.0387382456140371</v>
      </c>
      <c r="N194" s="176" t="n">
        <f aca="false">SUMPRODUCT(($M$5:$M$555&gt;M194)*1)+SUMPRODUCT(($M$5:$M$555=M194)*(ROW($M$5:$M$555)&lt;ROW(M194)))+1</f>
        <v>170</v>
      </c>
      <c r="O194" s="176" t="str">
        <f aca="false">IF(M194&gt;=0.2,"★★★ EXCELLENT",IF(M194&gt;=0.12,"★★  GOOD",IF(M194&gt;=0.07,"★  FAIR",IF(M194&gt;=0.025,"⚠  MARGINAL","✗  AVOID"))))</f>
        <v>⚠  MARGINAL</v>
      </c>
    </row>
    <row r="195" customFormat="false" ht="15" hidden="false" customHeight="true" outlineLevel="0" collapsed="false">
      <c r="A195" s="173" t="n">
        <v>24</v>
      </c>
      <c r="B195" s="174" t="n">
        <f aca="false">IF(Calculator!$E$10="YES",IF(A195&lt;Calculator!$G$10,0,MIN(MIN(MOD(A195/Calculator!$F$10,1),1-MOD(A195/Calculator!$F$10,1)),ABS(MOD(A195/Calculator!$F$10,1)-0.5))),1)</f>
        <v>1</v>
      </c>
      <c r="C195" s="174" t="n">
        <f aca="false">IF(Calculator!$E$11="YES",IF(A195&lt;Calculator!$G$11,0,MIN(MIN(MOD(A195/Calculator!$F$11,1),1-MOD(A195/Calculator!$F$11,1)),ABS(MOD(A195/Calculator!$F$11,1)-0.5))),1)</f>
        <v>1</v>
      </c>
      <c r="D195" s="174" t="n">
        <f aca="false">IF(Calculator!$E$12="YES",IF(A195&lt;Calculator!$G$12,0,MIN(MIN(MOD(A195/Calculator!$F$12,1),1-MOD(A195/Calculator!$F$12,1)),ABS(MOD(A195/Calculator!$F$12,1)-0.5))),1)</f>
        <v>1</v>
      </c>
      <c r="E195" s="174" t="n">
        <f aca="false">IF(Calculator!$E$13="YES",IF(A195&lt;Calculator!$G$13,0,MIN(MIN(MOD(A195/Calculator!$F$13,1),1-MOD(A195/Calculator!$F$13,1)),ABS(MOD(A195/Calculator!$F$13,1)-0.5))),1)</f>
        <v>0.204210526315791</v>
      </c>
      <c r="F195" s="174" t="n">
        <f aca="false">IF(Calculator!$E$14="YES",IF(A195&lt;Calculator!$G$14,0,MIN(MIN(MOD(A195/Calculator!$F$14,1),1-MOD(A195/Calculator!$F$14,1)),ABS(MOD(A195/Calculator!$F$14,1)-0.5))),1)</f>
        <v>0.205263157894734</v>
      </c>
      <c r="G195" s="174" t="n">
        <f aca="false">IF(Calculator!$E$15="YES",IF(A195&lt;Calculator!$G$15,0,MIN(MIN(MOD(A195/Calculator!$F$15,1),1-MOD(A195/Calculator!$F$15,1)),ABS(MOD(A195/Calculator!$F$15,1)-0.5))),1)</f>
        <v>0.112631578947368</v>
      </c>
      <c r="H195" s="174" t="n">
        <f aca="false">IF(Calculator!$E$16="YES",IF(A195&lt;Calculator!$G$16,0,MIN(MIN(MOD(A195/Calculator!$F$16,1),1-MOD(A195/Calculator!$F$16,1)),ABS(MOD(A195/Calculator!$F$16,1)-0.5))),1)</f>
        <v>0.0514526315789494</v>
      </c>
      <c r="I195" s="174" t="n">
        <f aca="false">IF(Calculator!$E$17="YES",IF(A195&lt;Calculator!$G$17,0,MIN(MIN(MOD(A195/Calculator!$F$17,1),1-MOD(A195/Calculator!$F$17,1)),ABS(MOD(A195/Calculator!$F$17,1)-0.5))),1)</f>
        <v>0.0747368421052603</v>
      </c>
      <c r="J195" s="174" t="n">
        <f aca="false">IF(Calculator!$E$18="YES",IF(A195&lt;Calculator!$G$18,0,MIN(MIN(MOD(A195/Calculator!$F$18,1),1-MOD(A195/Calculator!$F$18,1)),ABS(MOD(A195/Calculator!$F$18,1)-0.5))),1)</f>
        <v>0.200421052631577</v>
      </c>
      <c r="K195" s="174" t="n">
        <f aca="false">IF(Calculator!$E$19="YES",IF(A195&lt;Calculator!$G$19,0,MIN(MIN(MOD(A195/Calculator!$F$19,1),1-MOD(A195/Calculator!$F$19,1)),ABS(MOD(A195/Calculator!$F$19,1)-0.5))),1)</f>
        <v>0.141052631578948</v>
      </c>
      <c r="L195" s="174" t="n">
        <f aca="false">IF(Calculator!$E$20="YES",IF(A195&lt;Calculator!$G$20,0,MIN(MIN(MOD(A195/Calculator!$F$20,1),1-MOD(A195/Calculator!$F$20,1)),ABS(MOD(A195/Calculator!$F$20,1)-0.5))),1)</f>
        <v>1</v>
      </c>
      <c r="M195" s="174" t="n">
        <f aca="false">MIN(B195:L195)</f>
        <v>0.0514526315789494</v>
      </c>
      <c r="N195" s="174" t="n">
        <f aca="false">SUMPRODUCT(($M$5:$M$555&gt;M195)*1)+SUMPRODUCT(($M$5:$M$555=M195)*(ROW($M$5:$M$555)&lt;ROW(M195)))+1</f>
        <v>110</v>
      </c>
      <c r="O195" s="174" t="str">
        <f aca="false">IF(M195&gt;=0.2,"★★★ EXCELLENT",IF(M195&gt;=0.12,"★★  GOOD",IF(M195&gt;=0.07,"★  FAIR",IF(M195&gt;=0.025,"⚠  MARGINAL","✗  AVOID"))))</f>
        <v>⚠  MARGINAL</v>
      </c>
    </row>
    <row r="196" customFormat="false" ht="15" hidden="false" customHeight="true" outlineLevel="0" collapsed="false">
      <c r="A196" s="175" t="n">
        <v>24.1</v>
      </c>
      <c r="B196" s="176" t="n">
        <f aca="false">IF(Calculator!$E$10="YES",IF(A196&lt;Calculator!$G$10,0,MIN(MIN(MOD(A196/Calculator!$F$10,1),1-MOD(A196/Calculator!$F$10,1)),ABS(MOD(A196/Calculator!$F$10,1)-0.5))),1)</f>
        <v>1</v>
      </c>
      <c r="C196" s="176" t="n">
        <f aca="false">IF(Calculator!$E$11="YES",IF(A196&lt;Calculator!$G$11,0,MIN(MIN(MOD(A196/Calculator!$F$11,1),1-MOD(A196/Calculator!$F$11,1)),ABS(MOD(A196/Calculator!$F$11,1)-0.5))),1)</f>
        <v>1</v>
      </c>
      <c r="D196" s="176" t="n">
        <f aca="false">IF(Calculator!$E$12="YES",IF(A196&lt;Calculator!$G$12,0,MIN(MIN(MOD(A196/Calculator!$F$12,1),1-MOD(A196/Calculator!$F$12,1)),ABS(MOD(A196/Calculator!$F$12,1)-0.5))),1)</f>
        <v>1</v>
      </c>
      <c r="E196" s="176" t="n">
        <f aca="false">IF(Calculator!$E$13="YES",IF(A196&lt;Calculator!$G$13,0,MIN(MIN(MOD(A196/Calculator!$F$13,1),1-MOD(A196/Calculator!$F$13,1)),ABS(MOD(A196/Calculator!$F$13,1)-0.5))),1)</f>
        <v>0.20922807017544</v>
      </c>
      <c r="F196" s="176" t="n">
        <f aca="false">IF(Calculator!$E$14="YES",IF(A196&lt;Calculator!$G$14,0,MIN(MIN(MOD(A196/Calculator!$F$14,1),1-MOD(A196/Calculator!$F$14,1)),ABS(MOD(A196/Calculator!$F$14,1)-0.5))),1)</f>
        <v>0.212368421052629</v>
      </c>
      <c r="G196" s="176" t="n">
        <f aca="false">IF(Calculator!$E$15="YES",IF(A196&lt;Calculator!$G$15,0,MIN(MIN(MOD(A196/Calculator!$F$15,1),1-MOD(A196/Calculator!$F$15,1)),ABS(MOD(A196/Calculator!$F$15,1)-0.5))),1)</f>
        <v>0.102684210526315</v>
      </c>
      <c r="H196" s="176" t="n">
        <f aca="false">IF(Calculator!$E$16="YES",IF(A196&lt;Calculator!$G$16,0,MIN(MIN(MOD(A196/Calculator!$F$16,1),1-MOD(A196/Calculator!$F$16,1)),ABS(MOD(A196/Calculator!$F$16,1)-0.5))),1)</f>
        <v>0.0641670175438618</v>
      </c>
      <c r="I196" s="176" t="n">
        <f aca="false">IF(Calculator!$E$17="YES",IF(A196&lt;Calculator!$G$17,0,MIN(MIN(MOD(A196/Calculator!$F$17,1),1-MOD(A196/Calculator!$F$17,1)),ABS(MOD(A196/Calculator!$F$17,1)-0.5))),1)</f>
        <v>0.0896315789473658</v>
      </c>
      <c r="J196" s="176" t="n">
        <f aca="false">IF(Calculator!$E$18="YES",IF(A196&lt;Calculator!$G$18,0,MIN(MIN(MOD(A196/Calculator!$F$18,1),1-MOD(A196/Calculator!$F$18,1)),ABS(MOD(A196/Calculator!$F$18,1)-0.5))),1)</f>
        <v>0.217922807017542</v>
      </c>
      <c r="K196" s="176" t="n">
        <f aca="false">IF(Calculator!$E$19="YES",IF(A196&lt;Calculator!$G$19,0,MIN(MIN(MOD(A196/Calculator!$F$19,1),1-MOD(A196/Calculator!$F$19,1)),ABS(MOD(A196/Calculator!$F$19,1)-0.5))),1)</f>
        <v>0.12080701754386</v>
      </c>
      <c r="L196" s="176" t="n">
        <f aca="false">IF(Calculator!$E$20="YES",IF(A196&lt;Calculator!$G$20,0,MIN(MIN(MOD(A196/Calculator!$F$20,1),1-MOD(A196/Calculator!$F$20,1)),ABS(MOD(A196/Calculator!$F$20,1)-0.5))),1)</f>
        <v>1</v>
      </c>
      <c r="M196" s="176" t="n">
        <f aca="false">MIN(B196:L196)</f>
        <v>0.0641670175438618</v>
      </c>
      <c r="N196" s="176" t="n">
        <f aca="false">SUMPRODUCT(($M$5:$M$555&gt;M196)*1)+SUMPRODUCT(($M$5:$M$555=M196)*(ROW($M$5:$M$555)&lt;ROW(M196)))+1</f>
        <v>75</v>
      </c>
      <c r="O196" s="176" t="str">
        <f aca="false">IF(M196&gt;=0.2,"★★★ EXCELLENT",IF(M196&gt;=0.12,"★★  GOOD",IF(M196&gt;=0.07,"★  FAIR",IF(M196&gt;=0.025,"⚠  MARGINAL","✗  AVOID"))))</f>
        <v>⚠  MARGINAL</v>
      </c>
    </row>
    <row r="197" customFormat="false" ht="15" hidden="false" customHeight="true" outlineLevel="0" collapsed="false">
      <c r="A197" s="173" t="n">
        <v>24.2</v>
      </c>
      <c r="B197" s="174" t="n">
        <f aca="false">IF(Calculator!$E$10="YES",IF(A197&lt;Calculator!$G$10,0,MIN(MIN(MOD(A197/Calculator!$F$10,1),1-MOD(A197/Calculator!$F$10,1)),ABS(MOD(A197/Calculator!$F$10,1)-0.5))),1)</f>
        <v>1</v>
      </c>
      <c r="C197" s="174" t="n">
        <f aca="false">IF(Calculator!$E$11="YES",IF(A197&lt;Calculator!$G$11,0,MIN(MIN(MOD(A197/Calculator!$F$11,1),1-MOD(A197/Calculator!$F$11,1)),ABS(MOD(A197/Calculator!$F$11,1)-0.5))),1)</f>
        <v>1</v>
      </c>
      <c r="D197" s="174" t="n">
        <f aca="false">IF(Calculator!$E$12="YES",IF(A197&lt;Calculator!$G$12,0,MIN(MIN(MOD(A197/Calculator!$F$12,1),1-MOD(A197/Calculator!$F$12,1)),ABS(MOD(A197/Calculator!$F$12,1)-0.5))),1)</f>
        <v>1</v>
      </c>
      <c r="E197" s="174" t="n">
        <f aca="false">IF(Calculator!$E$13="YES",IF(A197&lt;Calculator!$G$13,0,MIN(MIN(MOD(A197/Calculator!$F$13,1),1-MOD(A197/Calculator!$F$13,1)),ABS(MOD(A197/Calculator!$F$13,1)-0.5))),1)</f>
        <v>0.214245614035089</v>
      </c>
      <c r="F197" s="174" t="n">
        <f aca="false">IF(Calculator!$E$14="YES",IF(A197&lt;Calculator!$G$14,0,MIN(MIN(MOD(A197/Calculator!$F$14,1),1-MOD(A197/Calculator!$F$14,1)),ABS(MOD(A197/Calculator!$F$14,1)-0.5))),1)</f>
        <v>0.219473684210523</v>
      </c>
      <c r="G197" s="174" t="n">
        <f aca="false">IF(Calculator!$E$15="YES",IF(A197&lt;Calculator!$G$15,0,MIN(MIN(MOD(A197/Calculator!$F$15,1),1-MOD(A197/Calculator!$F$15,1)),ABS(MOD(A197/Calculator!$F$15,1)-0.5))),1)</f>
        <v>0.0927368421052632</v>
      </c>
      <c r="H197" s="174" t="n">
        <f aca="false">IF(Calculator!$E$16="YES",IF(A197&lt;Calculator!$G$16,0,MIN(MIN(MOD(A197/Calculator!$F$16,1),1-MOD(A197/Calculator!$F$16,1)),ABS(MOD(A197/Calculator!$F$16,1)-0.5))),1)</f>
        <v>0.0768814035087737</v>
      </c>
      <c r="I197" s="174" t="n">
        <f aca="false">IF(Calculator!$E$17="YES",IF(A197&lt;Calculator!$G$17,0,MIN(MIN(MOD(A197/Calculator!$F$17,1),1-MOD(A197/Calculator!$F$17,1)),ABS(MOD(A197/Calculator!$F$17,1)-0.5))),1)</f>
        <v>0.104526315789471</v>
      </c>
      <c r="J197" s="174" t="n">
        <f aca="false">IF(Calculator!$E$18="YES",IF(A197&lt;Calculator!$G$18,0,MIN(MIN(MOD(A197/Calculator!$F$18,1),1-MOD(A197/Calculator!$F$18,1)),ABS(MOD(A197/Calculator!$F$18,1)-0.5))),1)</f>
        <v>0.235424561403507</v>
      </c>
      <c r="K197" s="174" t="n">
        <f aca="false">IF(Calculator!$E$19="YES",IF(A197&lt;Calculator!$G$19,0,MIN(MIN(MOD(A197/Calculator!$F$19,1),1-MOD(A197/Calculator!$F$19,1)),ABS(MOD(A197/Calculator!$F$19,1)-0.5))),1)</f>
        <v>0.100561403508772</v>
      </c>
      <c r="L197" s="174" t="n">
        <f aca="false">IF(Calculator!$E$20="YES",IF(A197&lt;Calculator!$G$20,0,MIN(MIN(MOD(A197/Calculator!$F$20,1),1-MOD(A197/Calculator!$F$20,1)),ABS(MOD(A197/Calculator!$F$20,1)-0.5))),1)</f>
        <v>1</v>
      </c>
      <c r="M197" s="174" t="n">
        <f aca="false">MIN(B197:L197)</f>
        <v>0.0768814035087737</v>
      </c>
      <c r="N197" s="174" t="n">
        <f aca="false">SUMPRODUCT(($M$5:$M$555&gt;M197)*1)+SUMPRODUCT(($M$5:$M$555=M197)*(ROW($M$5:$M$555)&lt;ROW(M197)))+1</f>
        <v>52</v>
      </c>
      <c r="O197" s="174" t="str">
        <f aca="false">IF(M197&gt;=0.2,"★★★ EXCELLENT",IF(M197&gt;=0.12,"★★  GOOD",IF(M197&gt;=0.07,"★  FAIR",IF(M197&gt;=0.025,"⚠  MARGINAL","✗  AVOID"))))</f>
        <v>★  FAIR</v>
      </c>
    </row>
    <row r="198" customFormat="false" ht="15" hidden="false" customHeight="true" outlineLevel="0" collapsed="false">
      <c r="A198" s="175" t="n">
        <v>24.3</v>
      </c>
      <c r="B198" s="176" t="n">
        <f aca="false">IF(Calculator!$E$10="YES",IF(A198&lt;Calculator!$G$10,0,MIN(MIN(MOD(A198/Calculator!$F$10,1),1-MOD(A198/Calculator!$F$10,1)),ABS(MOD(A198/Calculator!$F$10,1)-0.5))),1)</f>
        <v>1</v>
      </c>
      <c r="C198" s="176" t="n">
        <f aca="false">IF(Calculator!$E$11="YES",IF(A198&lt;Calculator!$G$11,0,MIN(MIN(MOD(A198/Calculator!$F$11,1),1-MOD(A198/Calculator!$F$11,1)),ABS(MOD(A198/Calculator!$F$11,1)-0.5))),1)</f>
        <v>1</v>
      </c>
      <c r="D198" s="176" t="n">
        <f aca="false">IF(Calculator!$E$12="YES",IF(A198&lt;Calculator!$G$12,0,MIN(MIN(MOD(A198/Calculator!$F$12,1),1-MOD(A198/Calculator!$F$12,1)),ABS(MOD(A198/Calculator!$F$12,1)-0.5))),1)</f>
        <v>1</v>
      </c>
      <c r="E198" s="176" t="n">
        <f aca="false">IF(Calculator!$E$13="YES",IF(A198&lt;Calculator!$G$13,0,MIN(MIN(MOD(A198/Calculator!$F$13,1),1-MOD(A198/Calculator!$F$13,1)),ABS(MOD(A198/Calculator!$F$13,1)-0.5))),1)</f>
        <v>0.219263157894739</v>
      </c>
      <c r="F198" s="176" t="n">
        <f aca="false">IF(Calculator!$E$14="YES",IF(A198&lt;Calculator!$G$14,0,MIN(MIN(MOD(A198/Calculator!$F$14,1),1-MOD(A198/Calculator!$F$14,1)),ABS(MOD(A198/Calculator!$F$14,1)-0.5))),1)</f>
        <v>0.226578947368418</v>
      </c>
      <c r="G198" s="176" t="n">
        <f aca="false">IF(Calculator!$E$15="YES",IF(A198&lt;Calculator!$G$15,0,MIN(MIN(MOD(A198/Calculator!$F$15,1),1-MOD(A198/Calculator!$F$15,1)),ABS(MOD(A198/Calculator!$F$15,1)-0.5))),1)</f>
        <v>0.0827894736842101</v>
      </c>
      <c r="H198" s="176" t="n">
        <f aca="false">IF(Calculator!$E$16="YES",IF(A198&lt;Calculator!$G$16,0,MIN(MIN(MOD(A198/Calculator!$F$16,1),1-MOD(A198/Calculator!$F$16,1)),ABS(MOD(A198/Calculator!$F$16,1)-0.5))),1)</f>
        <v>0.0895957894736865</v>
      </c>
      <c r="I198" s="176" t="n">
        <f aca="false">IF(Calculator!$E$17="YES",IF(A198&lt;Calculator!$G$17,0,MIN(MIN(MOD(A198/Calculator!$F$17,1),1-MOD(A198/Calculator!$F$17,1)),ABS(MOD(A198/Calculator!$F$17,1)-0.5))),1)</f>
        <v>0.119421052631576</v>
      </c>
      <c r="J198" s="176" t="n">
        <f aca="false">IF(Calculator!$E$18="YES",IF(A198&lt;Calculator!$G$18,0,MIN(MIN(MOD(A198/Calculator!$F$18,1),1-MOD(A198/Calculator!$F$18,1)),ABS(MOD(A198/Calculator!$F$18,1)-0.5))),1)</f>
        <v>0.247073684210529</v>
      </c>
      <c r="K198" s="176" t="n">
        <f aca="false">IF(Calculator!$E$19="YES",IF(A198&lt;Calculator!$G$19,0,MIN(MIN(MOD(A198/Calculator!$F$19,1),1-MOD(A198/Calculator!$F$19,1)),ABS(MOD(A198/Calculator!$F$19,1)-0.5))),1)</f>
        <v>0.0803157894736843</v>
      </c>
      <c r="L198" s="176" t="n">
        <f aca="false">IF(Calculator!$E$20="YES",IF(A198&lt;Calculator!$G$20,0,MIN(MIN(MOD(A198/Calculator!$F$20,1),1-MOD(A198/Calculator!$F$20,1)),ABS(MOD(A198/Calculator!$F$20,1)-0.5))),1)</f>
        <v>1</v>
      </c>
      <c r="M198" s="176" t="n">
        <f aca="false">MIN(B198:L198)</f>
        <v>0.0803157894736843</v>
      </c>
      <c r="N198" s="176" t="n">
        <f aca="false">SUMPRODUCT(($M$5:$M$555&gt;M198)*1)+SUMPRODUCT(($M$5:$M$555=M198)*(ROW($M$5:$M$555)&lt;ROW(M198)))+1</f>
        <v>43</v>
      </c>
      <c r="O198" s="176" t="str">
        <f aca="false">IF(M198&gt;=0.2,"★★★ EXCELLENT",IF(M198&gt;=0.12,"★★  GOOD",IF(M198&gt;=0.07,"★  FAIR",IF(M198&gt;=0.025,"⚠  MARGINAL","✗  AVOID"))))</f>
        <v>★  FAIR</v>
      </c>
    </row>
    <row r="199" customFormat="false" ht="15" hidden="false" customHeight="true" outlineLevel="0" collapsed="false">
      <c r="A199" s="173" t="n">
        <v>24.4</v>
      </c>
      <c r="B199" s="174" t="n">
        <f aca="false">IF(Calculator!$E$10="YES",IF(A199&lt;Calculator!$G$10,0,MIN(MIN(MOD(A199/Calculator!$F$10,1),1-MOD(A199/Calculator!$F$10,1)),ABS(MOD(A199/Calculator!$F$10,1)-0.5))),1)</f>
        <v>1</v>
      </c>
      <c r="C199" s="174" t="n">
        <f aca="false">IF(Calculator!$E$11="YES",IF(A199&lt;Calculator!$G$11,0,MIN(MIN(MOD(A199/Calculator!$F$11,1),1-MOD(A199/Calculator!$F$11,1)),ABS(MOD(A199/Calculator!$F$11,1)-0.5))),1)</f>
        <v>1</v>
      </c>
      <c r="D199" s="174" t="n">
        <f aca="false">IF(Calculator!$E$12="YES",IF(A199&lt;Calculator!$G$12,0,MIN(MIN(MOD(A199/Calculator!$F$12,1),1-MOD(A199/Calculator!$F$12,1)),ABS(MOD(A199/Calculator!$F$12,1)-0.5))),1)</f>
        <v>1</v>
      </c>
      <c r="E199" s="174" t="n">
        <f aca="false">IF(Calculator!$E$13="YES",IF(A199&lt;Calculator!$G$13,0,MIN(MIN(MOD(A199/Calculator!$F$13,1),1-MOD(A199/Calculator!$F$13,1)),ABS(MOD(A199/Calculator!$F$13,1)-0.5))),1)</f>
        <v>0.224280701754388</v>
      </c>
      <c r="F199" s="174" t="n">
        <f aca="false">IF(Calculator!$E$14="YES",IF(A199&lt;Calculator!$G$14,0,MIN(MIN(MOD(A199/Calculator!$F$14,1),1-MOD(A199/Calculator!$F$14,1)),ABS(MOD(A199/Calculator!$F$14,1)-0.5))),1)</f>
        <v>0.233684210526313</v>
      </c>
      <c r="G199" s="174" t="n">
        <f aca="false">IF(Calculator!$E$15="YES",IF(A199&lt;Calculator!$G$15,0,MIN(MIN(MOD(A199/Calculator!$F$15,1),1-MOD(A199/Calculator!$F$15,1)),ABS(MOD(A199/Calculator!$F$15,1)-0.5))),1)</f>
        <v>0.0728421052631578</v>
      </c>
      <c r="H199" s="174" t="n">
        <f aca="false">IF(Calculator!$E$16="YES",IF(A199&lt;Calculator!$G$16,0,MIN(MIN(MOD(A199/Calculator!$F$16,1),1-MOD(A199/Calculator!$F$16,1)),ABS(MOD(A199/Calculator!$F$16,1)-0.5))),1)</f>
        <v>0.102310175438598</v>
      </c>
      <c r="I199" s="174" t="n">
        <f aca="false">IF(Calculator!$E$17="YES",IF(A199&lt;Calculator!$G$17,0,MIN(MIN(MOD(A199/Calculator!$F$17,1),1-MOD(A199/Calculator!$F$17,1)),ABS(MOD(A199/Calculator!$F$17,1)-0.5))),1)</f>
        <v>0.134315789473681</v>
      </c>
      <c r="J199" s="174" t="n">
        <f aca="false">IF(Calculator!$E$18="YES",IF(A199&lt;Calculator!$G$18,0,MIN(MIN(MOD(A199/Calculator!$F$18,1),1-MOD(A199/Calculator!$F$18,1)),ABS(MOD(A199/Calculator!$F$18,1)-0.5))),1)</f>
        <v>0.229571929824564</v>
      </c>
      <c r="K199" s="174" t="n">
        <f aca="false">IF(Calculator!$E$19="YES",IF(A199&lt;Calculator!$G$19,0,MIN(MIN(MOD(A199/Calculator!$F$19,1),1-MOD(A199/Calculator!$F$19,1)),ABS(MOD(A199/Calculator!$F$19,1)-0.5))),1)</f>
        <v>0.0600701754385966</v>
      </c>
      <c r="L199" s="174" t="n">
        <f aca="false">IF(Calculator!$E$20="YES",IF(A199&lt;Calculator!$G$20,0,MIN(MIN(MOD(A199/Calculator!$F$20,1),1-MOD(A199/Calculator!$F$20,1)),ABS(MOD(A199/Calculator!$F$20,1)-0.5))),1)</f>
        <v>1</v>
      </c>
      <c r="M199" s="174" t="n">
        <f aca="false">MIN(B199:L199)</f>
        <v>0.0600701754385966</v>
      </c>
      <c r="N199" s="174" t="n">
        <f aca="false">SUMPRODUCT(($M$5:$M$555&gt;M199)*1)+SUMPRODUCT(($M$5:$M$555=M199)*(ROW($M$5:$M$555)&lt;ROW(M199)))+1</f>
        <v>87</v>
      </c>
      <c r="O199" s="174" t="str">
        <f aca="false">IF(M199&gt;=0.2,"★★★ EXCELLENT",IF(M199&gt;=0.12,"★★  GOOD",IF(M199&gt;=0.07,"★  FAIR",IF(M199&gt;=0.025,"⚠  MARGINAL","✗  AVOID"))))</f>
        <v>⚠  MARGINAL</v>
      </c>
    </row>
    <row r="200" customFormat="false" ht="15" hidden="false" customHeight="true" outlineLevel="0" collapsed="false">
      <c r="A200" s="175" t="n">
        <v>24.5</v>
      </c>
      <c r="B200" s="176" t="n">
        <f aca="false">IF(Calculator!$E$10="YES",IF(A200&lt;Calculator!$G$10,0,MIN(MIN(MOD(A200/Calculator!$F$10,1),1-MOD(A200/Calculator!$F$10,1)),ABS(MOD(A200/Calculator!$F$10,1)-0.5))),1)</f>
        <v>1</v>
      </c>
      <c r="C200" s="176" t="n">
        <f aca="false">IF(Calculator!$E$11="YES",IF(A200&lt;Calculator!$G$11,0,MIN(MIN(MOD(A200/Calculator!$F$11,1),1-MOD(A200/Calculator!$F$11,1)),ABS(MOD(A200/Calculator!$F$11,1)-0.5))),1)</f>
        <v>1</v>
      </c>
      <c r="D200" s="176" t="n">
        <f aca="false">IF(Calculator!$E$12="YES",IF(A200&lt;Calculator!$G$12,0,MIN(MIN(MOD(A200/Calculator!$F$12,1),1-MOD(A200/Calculator!$F$12,1)),ABS(MOD(A200/Calculator!$F$12,1)-0.5))),1)</f>
        <v>1</v>
      </c>
      <c r="E200" s="176" t="n">
        <f aca="false">IF(Calculator!$E$13="YES",IF(A200&lt;Calculator!$G$13,0,MIN(MIN(MOD(A200/Calculator!$F$13,1),1-MOD(A200/Calculator!$F$13,1)),ABS(MOD(A200/Calculator!$F$13,1)-0.5))),1)</f>
        <v>0.229298245614037</v>
      </c>
      <c r="F200" s="176" t="n">
        <f aca="false">IF(Calculator!$E$14="YES",IF(A200&lt;Calculator!$G$14,0,MIN(MIN(MOD(A200/Calculator!$F$14,1),1-MOD(A200/Calculator!$F$14,1)),ABS(MOD(A200/Calculator!$F$14,1)-0.5))),1)</f>
        <v>0.240789473684207</v>
      </c>
      <c r="G200" s="176" t="n">
        <f aca="false">IF(Calculator!$E$15="YES",IF(A200&lt;Calculator!$G$15,0,MIN(MIN(MOD(A200/Calculator!$F$15,1),1-MOD(A200/Calculator!$F$15,1)),ABS(MOD(A200/Calculator!$F$15,1)-0.5))),1)</f>
        <v>0.0628947368421051</v>
      </c>
      <c r="H200" s="176" t="n">
        <f aca="false">IF(Calculator!$E$16="YES",IF(A200&lt;Calculator!$G$16,0,MIN(MIN(MOD(A200/Calculator!$F$16,1),1-MOD(A200/Calculator!$F$16,1)),ABS(MOD(A200/Calculator!$F$16,1)-0.5))),1)</f>
        <v>0.115024561403511</v>
      </c>
      <c r="I200" s="176" t="n">
        <f aca="false">IF(Calculator!$E$17="YES",IF(A200&lt;Calculator!$G$17,0,MIN(MIN(MOD(A200/Calculator!$F$17,1),1-MOD(A200/Calculator!$F$17,1)),ABS(MOD(A200/Calculator!$F$17,1)-0.5))),1)</f>
        <v>0.149210526315787</v>
      </c>
      <c r="J200" s="176" t="n">
        <f aca="false">IF(Calculator!$E$18="YES",IF(A200&lt;Calculator!$G$18,0,MIN(MIN(MOD(A200/Calculator!$F$18,1),1-MOD(A200/Calculator!$F$18,1)),ABS(MOD(A200/Calculator!$F$18,1)-0.5))),1)</f>
        <v>0.212070175438599</v>
      </c>
      <c r="K200" s="176" t="n">
        <f aca="false">IF(Calculator!$E$19="YES",IF(A200&lt;Calculator!$G$19,0,MIN(MIN(MOD(A200/Calculator!$F$19,1),1-MOD(A200/Calculator!$F$19,1)),ABS(MOD(A200/Calculator!$F$19,1)-0.5))),1)</f>
        <v>0.0398245614035089</v>
      </c>
      <c r="L200" s="176" t="n">
        <f aca="false">IF(Calculator!$E$20="YES",IF(A200&lt;Calculator!$G$20,0,MIN(MIN(MOD(A200/Calculator!$F$20,1),1-MOD(A200/Calculator!$F$20,1)),ABS(MOD(A200/Calculator!$F$20,1)-0.5))),1)</f>
        <v>1</v>
      </c>
      <c r="M200" s="176" t="n">
        <f aca="false">MIN(B200:L200)</f>
        <v>0.0398245614035089</v>
      </c>
      <c r="N200" s="176" t="n">
        <f aca="false">SUMPRODUCT(($M$5:$M$555&gt;M200)*1)+SUMPRODUCT(($M$5:$M$555=M200)*(ROW($M$5:$M$555)&lt;ROW(M200)))+1</f>
        <v>165</v>
      </c>
      <c r="O200" s="176" t="str">
        <f aca="false">IF(M200&gt;=0.2,"★★★ EXCELLENT",IF(M200&gt;=0.12,"★★  GOOD",IF(M200&gt;=0.07,"★  FAIR",IF(M200&gt;=0.025,"⚠  MARGINAL","✗  AVOID"))))</f>
        <v>⚠  MARGINAL</v>
      </c>
    </row>
    <row r="201" customFormat="false" ht="15" hidden="false" customHeight="true" outlineLevel="0" collapsed="false">
      <c r="A201" s="173" t="n">
        <v>24.6</v>
      </c>
      <c r="B201" s="174" t="n">
        <f aca="false">IF(Calculator!$E$10="YES",IF(A201&lt;Calculator!$G$10,0,MIN(MIN(MOD(A201/Calculator!$F$10,1),1-MOD(A201/Calculator!$F$10,1)),ABS(MOD(A201/Calculator!$F$10,1)-0.5))),1)</f>
        <v>1</v>
      </c>
      <c r="C201" s="174" t="n">
        <f aca="false">IF(Calculator!$E$11="YES",IF(A201&lt;Calculator!$G$11,0,MIN(MIN(MOD(A201/Calculator!$F$11,1),1-MOD(A201/Calculator!$F$11,1)),ABS(MOD(A201/Calculator!$F$11,1)-0.5))),1)</f>
        <v>1</v>
      </c>
      <c r="D201" s="174" t="n">
        <f aca="false">IF(Calculator!$E$12="YES",IF(A201&lt;Calculator!$G$12,0,MIN(MIN(MOD(A201/Calculator!$F$12,1),1-MOD(A201/Calculator!$F$12,1)),ABS(MOD(A201/Calculator!$F$12,1)-0.5))),1)</f>
        <v>1</v>
      </c>
      <c r="E201" s="174" t="n">
        <f aca="false">IF(Calculator!$E$13="YES",IF(A201&lt;Calculator!$G$13,0,MIN(MIN(MOD(A201/Calculator!$F$13,1),1-MOD(A201/Calculator!$F$13,1)),ABS(MOD(A201/Calculator!$F$13,1)-0.5))),1)</f>
        <v>0.234315789473686</v>
      </c>
      <c r="F201" s="174" t="n">
        <f aca="false">IF(Calculator!$E$14="YES",IF(A201&lt;Calculator!$G$14,0,MIN(MIN(MOD(A201/Calculator!$F$14,1),1-MOD(A201/Calculator!$F$14,1)),ABS(MOD(A201/Calculator!$F$14,1)-0.5))),1)</f>
        <v>0.247894736842102</v>
      </c>
      <c r="G201" s="174" t="n">
        <f aca="false">IF(Calculator!$E$15="YES",IF(A201&lt;Calculator!$G$15,0,MIN(MIN(MOD(A201/Calculator!$F$15,1),1-MOD(A201/Calculator!$F$15,1)),ABS(MOD(A201/Calculator!$F$15,1)-0.5))),1)</f>
        <v>0.0529473684210524</v>
      </c>
      <c r="H201" s="174" t="n">
        <f aca="false">IF(Calculator!$E$16="YES",IF(A201&lt;Calculator!$G$16,0,MIN(MIN(MOD(A201/Calculator!$F$16,1),1-MOD(A201/Calculator!$F$16,1)),ABS(MOD(A201/Calculator!$F$16,1)-0.5))),1)</f>
        <v>0.127738947368423</v>
      </c>
      <c r="I201" s="174" t="n">
        <f aca="false">IF(Calculator!$E$17="YES",IF(A201&lt;Calculator!$G$17,0,MIN(MIN(MOD(A201/Calculator!$F$17,1),1-MOD(A201/Calculator!$F$17,1)),ABS(MOD(A201/Calculator!$F$17,1)-0.5))),1)</f>
        <v>0.164105263157892</v>
      </c>
      <c r="J201" s="174" t="n">
        <f aca="false">IF(Calculator!$E$18="YES",IF(A201&lt;Calculator!$G$18,0,MIN(MIN(MOD(A201/Calculator!$F$18,1),1-MOD(A201/Calculator!$F$18,1)),ABS(MOD(A201/Calculator!$F$18,1)-0.5))),1)</f>
        <v>0.194568421052633</v>
      </c>
      <c r="K201" s="174" t="n">
        <f aca="false">IF(Calculator!$E$19="YES",IF(A201&lt;Calculator!$G$19,0,MIN(MIN(MOD(A201/Calculator!$F$19,1),1-MOD(A201/Calculator!$F$19,1)),ABS(MOD(A201/Calculator!$F$19,1)-0.5))),1)</f>
        <v>0.0195789473684211</v>
      </c>
      <c r="L201" s="174" t="n">
        <f aca="false">IF(Calculator!$E$20="YES",IF(A201&lt;Calculator!$G$20,0,MIN(MIN(MOD(A201/Calculator!$F$20,1),1-MOD(A201/Calculator!$F$20,1)),ABS(MOD(A201/Calculator!$F$20,1)-0.5))),1)</f>
        <v>1</v>
      </c>
      <c r="M201" s="174" t="n">
        <f aca="false">MIN(B201:L201)</f>
        <v>0.0195789473684211</v>
      </c>
      <c r="N201" s="174" t="n">
        <f aca="false">SUMPRODUCT(($M$5:$M$555&gt;M201)*1)+SUMPRODUCT(($M$5:$M$555=M201)*(ROW($M$5:$M$555)&lt;ROW(M201)))+1</f>
        <v>296</v>
      </c>
      <c r="O201" s="174" t="str">
        <f aca="false">IF(M201&gt;=0.2,"★★★ EXCELLENT",IF(M201&gt;=0.12,"★★  GOOD",IF(M201&gt;=0.07,"★  FAIR",IF(M201&gt;=0.025,"⚠  MARGINAL","✗  AVOID"))))</f>
        <v>✗  AVOID</v>
      </c>
    </row>
    <row r="202" customFormat="false" ht="15" hidden="false" customHeight="true" outlineLevel="0" collapsed="false">
      <c r="A202" s="175" t="n">
        <v>24.7</v>
      </c>
      <c r="B202" s="176" t="n">
        <f aca="false">IF(Calculator!$E$10="YES",IF(A202&lt;Calculator!$G$10,0,MIN(MIN(MOD(A202/Calculator!$F$10,1),1-MOD(A202/Calculator!$F$10,1)),ABS(MOD(A202/Calculator!$F$10,1)-0.5))),1)</f>
        <v>1</v>
      </c>
      <c r="C202" s="176" t="n">
        <f aca="false">IF(Calculator!$E$11="YES",IF(A202&lt;Calculator!$G$11,0,MIN(MIN(MOD(A202/Calculator!$F$11,1),1-MOD(A202/Calculator!$F$11,1)),ABS(MOD(A202/Calculator!$F$11,1)-0.5))),1)</f>
        <v>1</v>
      </c>
      <c r="D202" s="176" t="n">
        <f aca="false">IF(Calculator!$E$12="YES",IF(A202&lt;Calculator!$G$12,0,MIN(MIN(MOD(A202/Calculator!$F$12,1),1-MOD(A202/Calculator!$F$12,1)),ABS(MOD(A202/Calculator!$F$12,1)-0.5))),1)</f>
        <v>1</v>
      </c>
      <c r="E202" s="176" t="n">
        <f aca="false">IF(Calculator!$E$13="YES",IF(A202&lt;Calculator!$G$13,0,MIN(MIN(MOD(A202/Calculator!$F$13,1),1-MOD(A202/Calculator!$F$13,1)),ABS(MOD(A202/Calculator!$F$13,1)-0.5))),1)</f>
        <v>0.239333333333335</v>
      </c>
      <c r="F202" s="176" t="n">
        <f aca="false">IF(Calculator!$E$14="YES",IF(A202&lt;Calculator!$G$14,0,MIN(MIN(MOD(A202/Calculator!$F$14,1),1-MOD(A202/Calculator!$F$14,1)),ABS(MOD(A202/Calculator!$F$14,1)-0.5))),1)</f>
        <v>0.245000000000003</v>
      </c>
      <c r="G202" s="176" t="n">
        <f aca="false">IF(Calculator!$E$15="YES",IF(A202&lt;Calculator!$G$15,0,MIN(MIN(MOD(A202/Calculator!$F$15,1),1-MOD(A202/Calculator!$F$15,1)),ABS(MOD(A202/Calculator!$F$15,1)-0.5))),1)</f>
        <v>0.0429999999999997</v>
      </c>
      <c r="H202" s="176" t="n">
        <f aca="false">IF(Calculator!$E$16="YES",IF(A202&lt;Calculator!$G$16,0,MIN(MIN(MOD(A202/Calculator!$F$16,1),1-MOD(A202/Calculator!$F$16,1)),ABS(MOD(A202/Calculator!$F$16,1)-0.5))),1)</f>
        <v>0.140453333333336</v>
      </c>
      <c r="I202" s="176" t="n">
        <f aca="false">IF(Calculator!$E$17="YES",IF(A202&lt;Calculator!$G$17,0,MIN(MIN(MOD(A202/Calculator!$F$17,1),1-MOD(A202/Calculator!$F$17,1)),ABS(MOD(A202/Calculator!$F$17,1)-0.5))),1)</f>
        <v>0.178999999999997</v>
      </c>
      <c r="J202" s="176" t="n">
        <f aca="false">IF(Calculator!$E$18="YES",IF(A202&lt;Calculator!$G$18,0,MIN(MIN(MOD(A202/Calculator!$F$18,1),1-MOD(A202/Calculator!$F$18,1)),ABS(MOD(A202/Calculator!$F$18,1)-0.5))),1)</f>
        <v>0.177066666666668</v>
      </c>
      <c r="K202" s="176" t="n">
        <f aca="false">IF(Calculator!$E$19="YES",IF(A202&lt;Calculator!$G$19,0,MIN(MIN(MOD(A202/Calculator!$F$19,1),1-MOD(A202/Calculator!$F$19,1)),ABS(MOD(A202/Calculator!$F$19,1)-0.5))),1)</f>
        <v>0.000666666666666593</v>
      </c>
      <c r="L202" s="176" t="n">
        <f aca="false">IF(Calculator!$E$20="YES",IF(A202&lt;Calculator!$G$20,0,MIN(MIN(MOD(A202/Calculator!$F$20,1),1-MOD(A202/Calculator!$F$20,1)),ABS(MOD(A202/Calculator!$F$20,1)-0.5))),1)</f>
        <v>1</v>
      </c>
      <c r="M202" s="176" t="n">
        <f aca="false">MIN(B202:L202)</f>
        <v>0.000666666666666593</v>
      </c>
      <c r="N202" s="176" t="n">
        <f aca="false">SUMPRODUCT(($M$5:$M$555&gt;M202)*1)+SUMPRODUCT(($M$5:$M$555=M202)*(ROW($M$5:$M$555)&lt;ROW(M202)))+1</f>
        <v>491</v>
      </c>
      <c r="O202" s="176" t="str">
        <f aca="false">IF(M202&gt;=0.2,"★★★ EXCELLENT",IF(M202&gt;=0.12,"★★  GOOD",IF(M202&gt;=0.07,"★  FAIR",IF(M202&gt;=0.025,"⚠  MARGINAL","✗  AVOID"))))</f>
        <v>✗  AVOID</v>
      </c>
    </row>
    <row r="203" customFormat="false" ht="15" hidden="false" customHeight="true" outlineLevel="0" collapsed="false">
      <c r="A203" s="173" t="n">
        <v>24.8</v>
      </c>
      <c r="B203" s="174" t="n">
        <f aca="false">IF(Calculator!$E$10="YES",IF(A203&lt;Calculator!$G$10,0,MIN(MIN(MOD(A203/Calculator!$F$10,1),1-MOD(A203/Calculator!$F$10,1)),ABS(MOD(A203/Calculator!$F$10,1)-0.5))),1)</f>
        <v>1</v>
      </c>
      <c r="C203" s="174" t="n">
        <f aca="false">IF(Calculator!$E$11="YES",IF(A203&lt;Calculator!$G$11,0,MIN(MIN(MOD(A203/Calculator!$F$11,1),1-MOD(A203/Calculator!$F$11,1)),ABS(MOD(A203/Calculator!$F$11,1)-0.5))),1)</f>
        <v>1</v>
      </c>
      <c r="D203" s="174" t="n">
        <f aca="false">IF(Calculator!$E$12="YES",IF(A203&lt;Calculator!$G$12,0,MIN(MIN(MOD(A203/Calculator!$F$12,1),1-MOD(A203/Calculator!$F$12,1)),ABS(MOD(A203/Calculator!$F$12,1)-0.5))),1)</f>
        <v>1</v>
      </c>
      <c r="E203" s="174" t="n">
        <f aca="false">IF(Calculator!$E$13="YES",IF(A203&lt;Calculator!$G$13,0,MIN(MIN(MOD(A203/Calculator!$F$13,1),1-MOD(A203/Calculator!$F$13,1)),ABS(MOD(A203/Calculator!$F$13,1)-0.5))),1)</f>
        <v>0.244350877192984</v>
      </c>
      <c r="F203" s="174" t="n">
        <f aca="false">IF(Calculator!$E$14="YES",IF(A203&lt;Calculator!$G$14,0,MIN(MIN(MOD(A203/Calculator!$F$14,1),1-MOD(A203/Calculator!$F$14,1)),ABS(MOD(A203/Calculator!$F$14,1)-0.5))),1)</f>
        <v>0.237894736842108</v>
      </c>
      <c r="G203" s="174" t="n">
        <f aca="false">IF(Calculator!$E$15="YES",IF(A203&lt;Calculator!$G$15,0,MIN(MIN(MOD(A203/Calculator!$F$15,1),1-MOD(A203/Calculator!$F$15,1)),ABS(MOD(A203/Calculator!$F$15,1)-0.5))),1)</f>
        <v>0.033052631578947</v>
      </c>
      <c r="H203" s="174" t="n">
        <f aca="false">IF(Calculator!$E$16="YES",IF(A203&lt;Calculator!$G$16,0,MIN(MIN(MOD(A203/Calculator!$F$16,1),1-MOD(A203/Calculator!$F$16,1)),ABS(MOD(A203/Calculator!$F$16,1)-0.5))),1)</f>
        <v>0.153167719298248</v>
      </c>
      <c r="I203" s="174" t="n">
        <f aca="false">IF(Calculator!$E$17="YES",IF(A203&lt;Calculator!$G$17,0,MIN(MIN(MOD(A203/Calculator!$F$17,1),1-MOD(A203/Calculator!$F$17,1)),ABS(MOD(A203/Calculator!$F$17,1)-0.5))),1)</f>
        <v>0.193894736842103</v>
      </c>
      <c r="J203" s="174" t="n">
        <f aca="false">IF(Calculator!$E$18="YES",IF(A203&lt;Calculator!$G$18,0,MIN(MIN(MOD(A203/Calculator!$F$18,1),1-MOD(A203/Calculator!$F$18,1)),ABS(MOD(A203/Calculator!$F$18,1)-0.5))),1)</f>
        <v>0.159564912280704</v>
      </c>
      <c r="K203" s="174" t="n">
        <f aca="false">IF(Calculator!$E$19="YES",IF(A203&lt;Calculator!$G$19,0,MIN(MIN(MOD(A203/Calculator!$F$19,1),1-MOD(A203/Calculator!$F$19,1)),ABS(MOD(A203/Calculator!$F$19,1)-0.5))),1)</f>
        <v>0.0209122807017543</v>
      </c>
      <c r="L203" s="174" t="n">
        <f aca="false">IF(Calculator!$E$20="YES",IF(A203&lt;Calculator!$G$20,0,MIN(MIN(MOD(A203/Calculator!$F$20,1),1-MOD(A203/Calculator!$F$20,1)),ABS(MOD(A203/Calculator!$F$20,1)-0.5))),1)</f>
        <v>1</v>
      </c>
      <c r="M203" s="174" t="n">
        <f aca="false">MIN(B203:L203)</f>
        <v>0.0209122807017543</v>
      </c>
      <c r="N203" s="174" t="n">
        <f aca="false">SUMPRODUCT(($M$5:$M$555&gt;M203)*1)+SUMPRODUCT(($M$5:$M$555=M203)*(ROW($M$5:$M$555)&lt;ROW(M203)))+1</f>
        <v>281</v>
      </c>
      <c r="O203" s="174" t="str">
        <f aca="false">IF(M203&gt;=0.2,"★★★ EXCELLENT",IF(M203&gt;=0.12,"★★  GOOD",IF(M203&gt;=0.07,"★  FAIR",IF(M203&gt;=0.025,"⚠  MARGINAL","✗  AVOID"))))</f>
        <v>✗  AVOID</v>
      </c>
    </row>
    <row r="204" customFormat="false" ht="15" hidden="false" customHeight="true" outlineLevel="0" collapsed="false">
      <c r="A204" s="175" t="n">
        <v>24.9</v>
      </c>
      <c r="B204" s="176" t="n">
        <f aca="false">IF(Calculator!$E$10="YES",IF(A204&lt;Calculator!$G$10,0,MIN(MIN(MOD(A204/Calculator!$F$10,1),1-MOD(A204/Calculator!$F$10,1)),ABS(MOD(A204/Calculator!$F$10,1)-0.5))),1)</f>
        <v>1</v>
      </c>
      <c r="C204" s="176" t="n">
        <f aca="false">IF(Calculator!$E$11="YES",IF(A204&lt;Calculator!$G$11,0,MIN(MIN(MOD(A204/Calculator!$F$11,1),1-MOD(A204/Calculator!$F$11,1)),ABS(MOD(A204/Calculator!$F$11,1)-0.5))),1)</f>
        <v>1</v>
      </c>
      <c r="D204" s="176" t="n">
        <f aca="false">IF(Calculator!$E$12="YES",IF(A204&lt;Calculator!$G$12,0,MIN(MIN(MOD(A204/Calculator!$F$12,1),1-MOD(A204/Calculator!$F$12,1)),ABS(MOD(A204/Calculator!$F$12,1)-0.5))),1)</f>
        <v>1</v>
      </c>
      <c r="E204" s="176" t="n">
        <f aca="false">IF(Calculator!$E$13="YES",IF(A204&lt;Calculator!$G$13,0,MIN(MIN(MOD(A204/Calculator!$F$13,1),1-MOD(A204/Calculator!$F$13,1)),ABS(MOD(A204/Calculator!$F$13,1)-0.5))),1)</f>
        <v>0.249368421052633</v>
      </c>
      <c r="F204" s="176" t="n">
        <f aca="false">IF(Calculator!$E$14="YES",IF(A204&lt;Calculator!$G$14,0,MIN(MIN(MOD(A204/Calculator!$F$14,1),1-MOD(A204/Calculator!$F$14,1)),ABS(MOD(A204/Calculator!$F$14,1)-0.5))),1)</f>
        <v>0.230789473684214</v>
      </c>
      <c r="G204" s="176" t="n">
        <f aca="false">IF(Calculator!$E$15="YES",IF(A204&lt;Calculator!$G$15,0,MIN(MIN(MOD(A204/Calculator!$F$15,1),1-MOD(A204/Calculator!$F$15,1)),ABS(MOD(A204/Calculator!$F$15,1)-0.5))),1)</f>
        <v>0.0231052631578947</v>
      </c>
      <c r="H204" s="176" t="n">
        <f aca="false">IF(Calculator!$E$16="YES",IF(A204&lt;Calculator!$G$16,0,MIN(MIN(MOD(A204/Calculator!$F$16,1),1-MOD(A204/Calculator!$F$16,1)),ABS(MOD(A204/Calculator!$F$16,1)-0.5))),1)</f>
        <v>0.16588210526316</v>
      </c>
      <c r="I204" s="176" t="n">
        <f aca="false">IF(Calculator!$E$17="YES",IF(A204&lt;Calculator!$G$17,0,MIN(MIN(MOD(A204/Calculator!$F$17,1),1-MOD(A204/Calculator!$F$17,1)),ABS(MOD(A204/Calculator!$F$17,1)-0.5))),1)</f>
        <v>0.208789473684207</v>
      </c>
      <c r="J204" s="176" t="n">
        <f aca="false">IF(Calculator!$E$18="YES",IF(A204&lt;Calculator!$G$18,0,MIN(MIN(MOD(A204/Calculator!$F$18,1),1-MOD(A204/Calculator!$F$18,1)),ABS(MOD(A204/Calculator!$F$18,1)-0.5))),1)</f>
        <v>0.142063157894739</v>
      </c>
      <c r="K204" s="176" t="n">
        <f aca="false">IF(Calculator!$E$19="YES",IF(A204&lt;Calculator!$G$19,0,MIN(MIN(MOD(A204/Calculator!$F$19,1),1-MOD(A204/Calculator!$F$19,1)),ABS(MOD(A204/Calculator!$F$19,1)-0.5))),1)</f>
        <v>0.0411578947368421</v>
      </c>
      <c r="L204" s="176" t="n">
        <f aca="false">IF(Calculator!$E$20="YES",IF(A204&lt;Calculator!$G$20,0,MIN(MIN(MOD(A204/Calculator!$F$20,1),1-MOD(A204/Calculator!$F$20,1)),ABS(MOD(A204/Calculator!$F$20,1)-0.5))),1)</f>
        <v>1</v>
      </c>
      <c r="M204" s="176" t="n">
        <f aca="false">MIN(B204:L204)</f>
        <v>0.0231052631578947</v>
      </c>
      <c r="N204" s="176" t="n">
        <f aca="false">SUMPRODUCT(($M$5:$M$555&gt;M204)*1)+SUMPRODUCT(($M$5:$M$555=M204)*(ROW($M$5:$M$555)&lt;ROW(M204)))+1</f>
        <v>266</v>
      </c>
      <c r="O204" s="176" t="str">
        <f aca="false">IF(M204&gt;=0.2,"★★★ EXCELLENT",IF(M204&gt;=0.12,"★★  GOOD",IF(M204&gt;=0.07,"★  FAIR",IF(M204&gt;=0.025,"⚠  MARGINAL","✗  AVOID"))))</f>
        <v>✗  AVOID</v>
      </c>
    </row>
    <row r="205" customFormat="false" ht="15" hidden="false" customHeight="true" outlineLevel="0" collapsed="false">
      <c r="A205" s="173" t="n">
        <v>25</v>
      </c>
      <c r="B205" s="174" t="n">
        <f aca="false">IF(Calculator!$E$10="YES",IF(A205&lt;Calculator!$G$10,0,MIN(MIN(MOD(A205/Calculator!$F$10,1),1-MOD(A205/Calculator!$F$10,1)),ABS(MOD(A205/Calculator!$F$10,1)-0.5))),1)</f>
        <v>1</v>
      </c>
      <c r="C205" s="174" t="n">
        <f aca="false">IF(Calculator!$E$11="YES",IF(A205&lt;Calculator!$G$11,0,MIN(MIN(MOD(A205/Calculator!$F$11,1),1-MOD(A205/Calculator!$F$11,1)),ABS(MOD(A205/Calculator!$F$11,1)-0.5))),1)</f>
        <v>1</v>
      </c>
      <c r="D205" s="174" t="n">
        <f aca="false">IF(Calculator!$E$12="YES",IF(A205&lt;Calculator!$G$12,0,MIN(MIN(MOD(A205/Calculator!$F$12,1),1-MOD(A205/Calculator!$F$12,1)),ABS(MOD(A205/Calculator!$F$12,1)-0.5))),1)</f>
        <v>1</v>
      </c>
      <c r="E205" s="174" t="n">
        <f aca="false">IF(Calculator!$E$13="YES",IF(A205&lt;Calculator!$G$13,0,MIN(MIN(MOD(A205/Calculator!$F$13,1),1-MOD(A205/Calculator!$F$13,1)),ABS(MOD(A205/Calculator!$F$13,1)-0.5))),1)</f>
        <v>0.245614035087717</v>
      </c>
      <c r="F205" s="174" t="n">
        <f aca="false">IF(Calculator!$E$14="YES",IF(A205&lt;Calculator!$G$14,0,MIN(MIN(MOD(A205/Calculator!$F$14,1),1-MOD(A205/Calculator!$F$14,1)),ABS(MOD(A205/Calculator!$F$14,1)-0.5))),1)</f>
        <v>0.223684210526319</v>
      </c>
      <c r="G205" s="174" t="n">
        <f aca="false">IF(Calculator!$E$15="YES",IF(A205&lt;Calculator!$G$15,0,MIN(MIN(MOD(A205/Calculator!$F$15,1),1-MOD(A205/Calculator!$F$15,1)),ABS(MOD(A205/Calculator!$F$15,1)-0.5))),1)</f>
        <v>0.013157894736842</v>
      </c>
      <c r="H205" s="174" t="n">
        <f aca="false">IF(Calculator!$E$16="YES",IF(A205&lt;Calculator!$G$16,0,MIN(MIN(MOD(A205/Calculator!$F$16,1),1-MOD(A205/Calculator!$F$16,1)),ABS(MOD(A205/Calculator!$F$16,1)-0.5))),1)</f>
        <v>0.178596491228072</v>
      </c>
      <c r="I205" s="174" t="n">
        <f aca="false">IF(Calculator!$E$17="YES",IF(A205&lt;Calculator!$G$17,0,MIN(MIN(MOD(A205/Calculator!$F$17,1),1-MOD(A205/Calculator!$F$17,1)),ABS(MOD(A205/Calculator!$F$17,1)-0.5))),1)</f>
        <v>0.223684210526313</v>
      </c>
      <c r="J205" s="174" t="n">
        <f aca="false">IF(Calculator!$E$18="YES",IF(A205&lt;Calculator!$G$18,0,MIN(MIN(MOD(A205/Calculator!$F$18,1),1-MOD(A205/Calculator!$F$18,1)),ABS(MOD(A205/Calculator!$F$18,1)-0.5))),1)</f>
        <v>0.124561403508774</v>
      </c>
      <c r="K205" s="174" t="n">
        <f aca="false">IF(Calculator!$E$19="YES",IF(A205&lt;Calculator!$G$19,0,MIN(MIN(MOD(A205/Calculator!$F$19,1),1-MOD(A205/Calculator!$F$19,1)),ABS(MOD(A205/Calculator!$F$19,1)-0.5))),1)</f>
        <v>0.0614035087719298</v>
      </c>
      <c r="L205" s="174" t="n">
        <f aca="false">IF(Calculator!$E$20="YES",IF(A205&lt;Calculator!$G$20,0,MIN(MIN(MOD(A205/Calculator!$F$20,1),1-MOD(A205/Calculator!$F$20,1)),ABS(MOD(A205/Calculator!$F$20,1)-0.5))),1)</f>
        <v>1</v>
      </c>
      <c r="M205" s="174" t="n">
        <f aca="false">MIN(B205:L205)</f>
        <v>0.013157894736842</v>
      </c>
      <c r="N205" s="174" t="n">
        <f aca="false">SUMPRODUCT(($M$5:$M$555&gt;M205)*1)+SUMPRODUCT(($M$5:$M$555=M205)*(ROW($M$5:$M$555)&lt;ROW(M205)))+1</f>
        <v>348</v>
      </c>
      <c r="O205" s="174" t="str">
        <f aca="false">IF(M205&gt;=0.2,"★★★ EXCELLENT",IF(M205&gt;=0.12,"★★  GOOD",IF(M205&gt;=0.07,"★  FAIR",IF(M205&gt;=0.025,"⚠  MARGINAL","✗  AVOID"))))</f>
        <v>✗  AVOID</v>
      </c>
    </row>
    <row r="206" customFormat="false" ht="15" hidden="false" customHeight="true" outlineLevel="0" collapsed="false">
      <c r="A206" s="175" t="n">
        <v>25.1</v>
      </c>
      <c r="B206" s="176" t="n">
        <f aca="false">IF(Calculator!$E$10="YES",IF(A206&lt;Calculator!$G$10,0,MIN(MIN(MOD(A206/Calculator!$F$10,1),1-MOD(A206/Calculator!$F$10,1)),ABS(MOD(A206/Calculator!$F$10,1)-0.5))),1)</f>
        <v>1</v>
      </c>
      <c r="C206" s="176" t="n">
        <f aca="false">IF(Calculator!$E$11="YES",IF(A206&lt;Calculator!$G$11,0,MIN(MIN(MOD(A206/Calculator!$F$11,1),1-MOD(A206/Calculator!$F$11,1)),ABS(MOD(A206/Calculator!$F$11,1)-0.5))),1)</f>
        <v>1</v>
      </c>
      <c r="D206" s="176" t="n">
        <f aca="false">IF(Calculator!$E$12="YES",IF(A206&lt;Calculator!$G$12,0,MIN(MIN(MOD(A206/Calculator!$F$12,1),1-MOD(A206/Calculator!$F$12,1)),ABS(MOD(A206/Calculator!$F$12,1)-0.5))),1)</f>
        <v>1</v>
      </c>
      <c r="E206" s="176" t="n">
        <f aca="false">IF(Calculator!$E$13="YES",IF(A206&lt;Calculator!$G$13,0,MIN(MIN(MOD(A206/Calculator!$F$13,1),1-MOD(A206/Calculator!$F$13,1)),ABS(MOD(A206/Calculator!$F$13,1)-0.5))),1)</f>
        <v>0.240596491228068</v>
      </c>
      <c r="F206" s="176" t="n">
        <f aca="false">IF(Calculator!$E$14="YES",IF(A206&lt;Calculator!$G$14,0,MIN(MIN(MOD(A206/Calculator!$F$14,1),1-MOD(A206/Calculator!$F$14,1)),ABS(MOD(A206/Calculator!$F$14,1)-0.5))),1)</f>
        <v>0.216578947368424</v>
      </c>
      <c r="G206" s="176" t="n">
        <f aca="false">IF(Calculator!$E$15="YES",IF(A206&lt;Calculator!$G$15,0,MIN(MIN(MOD(A206/Calculator!$F$15,1),1-MOD(A206/Calculator!$F$15,1)),ABS(MOD(A206/Calculator!$F$15,1)-0.5))),1)</f>
        <v>0.00321052631578933</v>
      </c>
      <c r="H206" s="176" t="n">
        <f aca="false">IF(Calculator!$E$16="YES",IF(A206&lt;Calculator!$G$16,0,MIN(MIN(MOD(A206/Calculator!$F$16,1),1-MOD(A206/Calculator!$F$16,1)),ABS(MOD(A206/Calculator!$F$16,1)-0.5))),1)</f>
        <v>0.191310877192985</v>
      </c>
      <c r="I206" s="176" t="n">
        <f aca="false">IF(Calculator!$E$17="YES",IF(A206&lt;Calculator!$G$17,0,MIN(MIN(MOD(A206/Calculator!$F$17,1),1-MOD(A206/Calculator!$F$17,1)),ABS(MOD(A206/Calculator!$F$17,1)-0.5))),1)</f>
        <v>0.238578947368418</v>
      </c>
      <c r="J206" s="176" t="n">
        <f aca="false">IF(Calculator!$E$18="YES",IF(A206&lt;Calculator!$G$18,0,MIN(MIN(MOD(A206/Calculator!$F$18,1),1-MOD(A206/Calculator!$F$18,1)),ABS(MOD(A206/Calculator!$F$18,1)-0.5))),1)</f>
        <v>0.107059649122809</v>
      </c>
      <c r="K206" s="176" t="n">
        <f aca="false">IF(Calculator!$E$19="YES",IF(A206&lt;Calculator!$G$19,0,MIN(MIN(MOD(A206/Calculator!$F$19,1),1-MOD(A206/Calculator!$F$19,1)),ABS(MOD(A206/Calculator!$F$19,1)-0.5))),1)</f>
        <v>0.0816491228070175</v>
      </c>
      <c r="L206" s="176" t="n">
        <f aca="false">IF(Calculator!$E$20="YES",IF(A206&lt;Calculator!$G$20,0,MIN(MIN(MOD(A206/Calculator!$F$20,1),1-MOD(A206/Calculator!$F$20,1)),ABS(MOD(A206/Calculator!$F$20,1)-0.5))),1)</f>
        <v>1</v>
      </c>
      <c r="M206" s="176" t="n">
        <f aca="false">MIN(B206:L206)</f>
        <v>0.00321052631578933</v>
      </c>
      <c r="N206" s="176" t="n">
        <f aca="false">SUMPRODUCT(($M$5:$M$555&gt;M206)*1)+SUMPRODUCT(($M$5:$M$555=M206)*(ROW($M$5:$M$555)&lt;ROW(M206)))+1</f>
        <v>458</v>
      </c>
      <c r="O206" s="176" t="str">
        <f aca="false">IF(M206&gt;=0.2,"★★★ EXCELLENT",IF(M206&gt;=0.12,"★★  GOOD",IF(M206&gt;=0.07,"★  FAIR",IF(M206&gt;=0.025,"⚠  MARGINAL","✗  AVOID"))))</f>
        <v>✗  AVOID</v>
      </c>
    </row>
    <row r="207" customFormat="false" ht="15" hidden="false" customHeight="true" outlineLevel="0" collapsed="false">
      <c r="A207" s="173" t="n">
        <v>25.2</v>
      </c>
      <c r="B207" s="174" t="n">
        <f aca="false">IF(Calculator!$E$10="YES",IF(A207&lt;Calculator!$G$10,0,MIN(MIN(MOD(A207/Calculator!$F$10,1),1-MOD(A207/Calculator!$F$10,1)),ABS(MOD(A207/Calculator!$F$10,1)-0.5))),1)</f>
        <v>1</v>
      </c>
      <c r="C207" s="174" t="n">
        <f aca="false">IF(Calculator!$E$11="YES",IF(A207&lt;Calculator!$G$11,0,MIN(MIN(MOD(A207/Calculator!$F$11,1),1-MOD(A207/Calculator!$F$11,1)),ABS(MOD(A207/Calculator!$F$11,1)-0.5))),1)</f>
        <v>1</v>
      </c>
      <c r="D207" s="174" t="n">
        <f aca="false">IF(Calculator!$E$12="YES",IF(A207&lt;Calculator!$G$12,0,MIN(MIN(MOD(A207/Calculator!$F$12,1),1-MOD(A207/Calculator!$F$12,1)),ABS(MOD(A207/Calculator!$F$12,1)-0.5))),1)</f>
        <v>1</v>
      </c>
      <c r="E207" s="174" t="n">
        <f aca="false">IF(Calculator!$E$13="YES",IF(A207&lt;Calculator!$G$13,0,MIN(MIN(MOD(A207/Calculator!$F$13,1),1-MOD(A207/Calculator!$F$13,1)),ABS(MOD(A207/Calculator!$F$13,1)-0.5))),1)</f>
        <v>0.235578947368419</v>
      </c>
      <c r="F207" s="174" t="n">
        <f aca="false">IF(Calculator!$E$14="YES",IF(A207&lt;Calculator!$G$14,0,MIN(MIN(MOD(A207/Calculator!$F$14,1),1-MOD(A207/Calculator!$F$14,1)),ABS(MOD(A207/Calculator!$F$14,1)-0.5))),1)</f>
        <v>0.20947368421053</v>
      </c>
      <c r="G207" s="174" t="n">
        <f aca="false">IF(Calculator!$E$15="YES",IF(A207&lt;Calculator!$G$15,0,MIN(MIN(MOD(A207/Calculator!$F$15,1),1-MOD(A207/Calculator!$F$15,1)),ABS(MOD(A207/Calculator!$F$15,1)-0.5))),1)</f>
        <v>0.00673684210526337</v>
      </c>
      <c r="H207" s="174" t="n">
        <f aca="false">IF(Calculator!$E$16="YES",IF(A207&lt;Calculator!$G$16,0,MIN(MIN(MOD(A207/Calculator!$F$16,1),1-MOD(A207/Calculator!$F$16,1)),ABS(MOD(A207/Calculator!$F$16,1)-0.5))),1)</f>
        <v>0.204025263157897</v>
      </c>
      <c r="I207" s="174" t="n">
        <f aca="false">IF(Calculator!$E$17="YES",IF(A207&lt;Calculator!$G$17,0,MIN(MIN(MOD(A207/Calculator!$F$17,1),1-MOD(A207/Calculator!$F$17,1)),ABS(MOD(A207/Calculator!$F$17,1)-0.5))),1)</f>
        <v>0.246526315789477</v>
      </c>
      <c r="J207" s="174" t="n">
        <f aca="false">IF(Calculator!$E$18="YES",IF(A207&lt;Calculator!$G$18,0,MIN(MIN(MOD(A207/Calculator!$F$18,1),1-MOD(A207/Calculator!$F$18,1)),ABS(MOD(A207/Calculator!$F$18,1)-0.5))),1)</f>
        <v>0.0895578947368447</v>
      </c>
      <c r="K207" s="174" t="n">
        <f aca="false">IF(Calculator!$E$19="YES",IF(A207&lt;Calculator!$G$19,0,MIN(MIN(MOD(A207/Calculator!$F$19,1),1-MOD(A207/Calculator!$F$19,1)),ABS(MOD(A207/Calculator!$F$19,1)-0.5))),1)</f>
        <v>0.101894736842105</v>
      </c>
      <c r="L207" s="174" t="n">
        <f aca="false">IF(Calculator!$E$20="YES",IF(A207&lt;Calculator!$G$20,0,MIN(MIN(MOD(A207/Calculator!$F$20,1),1-MOD(A207/Calculator!$F$20,1)),ABS(MOD(A207/Calculator!$F$20,1)-0.5))),1)</f>
        <v>1</v>
      </c>
      <c r="M207" s="174" t="n">
        <f aca="false">MIN(B207:L207)</f>
        <v>0.00673684210526337</v>
      </c>
      <c r="N207" s="174" t="n">
        <f aca="false">SUMPRODUCT(($M$5:$M$555&gt;M207)*1)+SUMPRODUCT(($M$5:$M$555=M207)*(ROW($M$5:$M$555)&lt;ROW(M207)))+1</f>
        <v>413</v>
      </c>
      <c r="O207" s="174" t="str">
        <f aca="false">IF(M207&gt;=0.2,"★★★ EXCELLENT",IF(M207&gt;=0.12,"★★  GOOD",IF(M207&gt;=0.07,"★  FAIR",IF(M207&gt;=0.025,"⚠  MARGINAL","✗  AVOID"))))</f>
        <v>✗  AVOID</v>
      </c>
    </row>
    <row r="208" customFormat="false" ht="15" hidden="false" customHeight="true" outlineLevel="0" collapsed="false">
      <c r="A208" s="175" t="n">
        <v>25.3</v>
      </c>
      <c r="B208" s="176" t="n">
        <f aca="false">IF(Calculator!$E$10="YES",IF(A208&lt;Calculator!$G$10,0,MIN(MIN(MOD(A208/Calculator!$F$10,1),1-MOD(A208/Calculator!$F$10,1)),ABS(MOD(A208/Calculator!$F$10,1)-0.5))),1)</f>
        <v>1</v>
      </c>
      <c r="C208" s="176" t="n">
        <f aca="false">IF(Calculator!$E$11="YES",IF(A208&lt;Calculator!$G$11,0,MIN(MIN(MOD(A208/Calculator!$F$11,1),1-MOD(A208/Calculator!$F$11,1)),ABS(MOD(A208/Calculator!$F$11,1)-0.5))),1)</f>
        <v>1</v>
      </c>
      <c r="D208" s="176" t="n">
        <f aca="false">IF(Calculator!$E$12="YES",IF(A208&lt;Calculator!$G$12,0,MIN(MIN(MOD(A208/Calculator!$F$12,1),1-MOD(A208/Calculator!$F$12,1)),ABS(MOD(A208/Calculator!$F$12,1)-0.5))),1)</f>
        <v>1</v>
      </c>
      <c r="E208" s="176" t="n">
        <f aca="false">IF(Calculator!$E$13="YES",IF(A208&lt;Calculator!$G$13,0,MIN(MIN(MOD(A208/Calculator!$F$13,1),1-MOD(A208/Calculator!$F$13,1)),ABS(MOD(A208/Calculator!$F$13,1)-0.5))),1)</f>
        <v>0.23056140350877</v>
      </c>
      <c r="F208" s="176" t="n">
        <f aca="false">IF(Calculator!$E$14="YES",IF(A208&lt;Calculator!$G$14,0,MIN(MIN(MOD(A208/Calculator!$F$14,1),1-MOD(A208/Calculator!$F$14,1)),ABS(MOD(A208/Calculator!$F$14,1)-0.5))),1)</f>
        <v>0.202368421052635</v>
      </c>
      <c r="G208" s="176" t="n">
        <f aca="false">IF(Calculator!$E$15="YES",IF(A208&lt;Calculator!$G$15,0,MIN(MIN(MOD(A208/Calculator!$F$15,1),1-MOD(A208/Calculator!$F$15,1)),ABS(MOD(A208/Calculator!$F$15,1)-0.5))),1)</f>
        <v>0.0166842105263161</v>
      </c>
      <c r="H208" s="176" t="n">
        <f aca="false">IF(Calculator!$E$16="YES",IF(A208&lt;Calculator!$G$16,0,MIN(MIN(MOD(A208/Calculator!$F$16,1),1-MOD(A208/Calculator!$F$16,1)),ABS(MOD(A208/Calculator!$F$16,1)-0.5))),1)</f>
        <v>0.216739649122809</v>
      </c>
      <c r="I208" s="176" t="n">
        <f aca="false">IF(Calculator!$E$17="YES",IF(A208&lt;Calculator!$G$17,0,MIN(MIN(MOD(A208/Calculator!$F$17,1),1-MOD(A208/Calculator!$F$17,1)),ABS(MOD(A208/Calculator!$F$17,1)-0.5))),1)</f>
        <v>0.231631578947371</v>
      </c>
      <c r="J208" s="176" t="n">
        <f aca="false">IF(Calculator!$E$18="YES",IF(A208&lt;Calculator!$G$18,0,MIN(MIN(MOD(A208/Calculator!$F$18,1),1-MOD(A208/Calculator!$F$18,1)),ABS(MOD(A208/Calculator!$F$18,1)-0.5))),1)</f>
        <v>0.0720561403508793</v>
      </c>
      <c r="K208" s="176" t="n">
        <f aca="false">IF(Calculator!$E$19="YES",IF(A208&lt;Calculator!$G$19,0,MIN(MIN(MOD(A208/Calculator!$F$19,1),1-MOD(A208/Calculator!$F$19,1)),ABS(MOD(A208/Calculator!$F$19,1)-0.5))),1)</f>
        <v>0.122140350877193</v>
      </c>
      <c r="L208" s="176" t="n">
        <f aca="false">IF(Calculator!$E$20="YES",IF(A208&lt;Calculator!$G$20,0,MIN(MIN(MOD(A208/Calculator!$F$20,1),1-MOD(A208/Calculator!$F$20,1)),ABS(MOD(A208/Calculator!$F$20,1)-0.5))),1)</f>
        <v>1</v>
      </c>
      <c r="M208" s="176" t="n">
        <f aca="false">MIN(B208:L208)</f>
        <v>0.0166842105263161</v>
      </c>
      <c r="N208" s="176" t="n">
        <f aca="false">SUMPRODUCT(($M$5:$M$555&gt;M208)*1)+SUMPRODUCT(($M$5:$M$555=M208)*(ROW($M$5:$M$555)&lt;ROW(M208)))+1</f>
        <v>315</v>
      </c>
      <c r="O208" s="176" t="str">
        <f aca="false">IF(M208&gt;=0.2,"★★★ EXCELLENT",IF(M208&gt;=0.12,"★★  GOOD",IF(M208&gt;=0.07,"★  FAIR",IF(M208&gt;=0.025,"⚠  MARGINAL","✗  AVOID"))))</f>
        <v>✗  AVOID</v>
      </c>
    </row>
    <row r="209" customFormat="false" ht="15" hidden="false" customHeight="true" outlineLevel="0" collapsed="false">
      <c r="A209" s="173" t="n">
        <v>25.4</v>
      </c>
      <c r="B209" s="174" t="n">
        <f aca="false">IF(Calculator!$E$10="YES",IF(A209&lt;Calculator!$G$10,0,MIN(MIN(MOD(A209/Calculator!$F$10,1),1-MOD(A209/Calculator!$F$10,1)),ABS(MOD(A209/Calculator!$F$10,1)-0.5))),1)</f>
        <v>1</v>
      </c>
      <c r="C209" s="174" t="n">
        <f aca="false">IF(Calculator!$E$11="YES",IF(A209&lt;Calculator!$G$11,0,MIN(MIN(MOD(A209/Calculator!$F$11,1),1-MOD(A209/Calculator!$F$11,1)),ABS(MOD(A209/Calculator!$F$11,1)-0.5))),1)</f>
        <v>1</v>
      </c>
      <c r="D209" s="174" t="n">
        <f aca="false">IF(Calculator!$E$12="YES",IF(A209&lt;Calculator!$G$12,0,MIN(MIN(MOD(A209/Calculator!$F$12,1),1-MOD(A209/Calculator!$F$12,1)),ABS(MOD(A209/Calculator!$F$12,1)-0.5))),1)</f>
        <v>1</v>
      </c>
      <c r="E209" s="174" t="n">
        <f aca="false">IF(Calculator!$E$13="YES",IF(A209&lt;Calculator!$G$13,0,MIN(MIN(MOD(A209/Calculator!$F$13,1),1-MOD(A209/Calculator!$F$13,1)),ABS(MOD(A209/Calculator!$F$13,1)-0.5))),1)</f>
        <v>0.225543859649121</v>
      </c>
      <c r="F209" s="174" t="n">
        <f aca="false">IF(Calculator!$E$14="YES",IF(A209&lt;Calculator!$G$14,0,MIN(MIN(MOD(A209/Calculator!$F$14,1),1-MOD(A209/Calculator!$F$14,1)),ABS(MOD(A209/Calculator!$F$14,1)-0.5))),1)</f>
        <v>0.19526315789474</v>
      </c>
      <c r="G209" s="174" t="n">
        <f aca="false">IF(Calculator!$E$15="YES",IF(A209&lt;Calculator!$G$15,0,MIN(MIN(MOD(A209/Calculator!$F$15,1),1-MOD(A209/Calculator!$F$15,1)),ABS(MOD(A209/Calculator!$F$15,1)-0.5))),1)</f>
        <v>0.0266315789473683</v>
      </c>
      <c r="H209" s="174" t="n">
        <f aca="false">IF(Calculator!$E$16="YES",IF(A209&lt;Calculator!$G$16,0,MIN(MIN(MOD(A209/Calculator!$F$16,1),1-MOD(A209/Calculator!$F$16,1)),ABS(MOD(A209/Calculator!$F$16,1)-0.5))),1)</f>
        <v>0.229454035087721</v>
      </c>
      <c r="I209" s="174" t="n">
        <f aca="false">IF(Calculator!$E$17="YES",IF(A209&lt;Calculator!$G$17,0,MIN(MIN(MOD(A209/Calculator!$F$17,1),1-MOD(A209/Calculator!$F$17,1)),ABS(MOD(A209/Calculator!$F$17,1)-0.5))),1)</f>
        <v>0.216736842105266</v>
      </c>
      <c r="J209" s="174" t="n">
        <f aca="false">IF(Calculator!$E$18="YES",IF(A209&lt;Calculator!$G$18,0,MIN(MIN(MOD(A209/Calculator!$F$18,1),1-MOD(A209/Calculator!$F$18,1)),ABS(MOD(A209/Calculator!$F$18,1)-0.5))),1)</f>
        <v>0.0545543859649147</v>
      </c>
      <c r="K209" s="174" t="n">
        <f aca="false">IF(Calculator!$E$19="YES",IF(A209&lt;Calculator!$G$19,0,MIN(MIN(MOD(A209/Calculator!$F$19,1),1-MOD(A209/Calculator!$F$19,1)),ABS(MOD(A209/Calculator!$F$19,1)-0.5))),1)</f>
        <v>0.142385964912281</v>
      </c>
      <c r="L209" s="174" t="n">
        <f aca="false">IF(Calculator!$E$20="YES",IF(A209&lt;Calculator!$G$20,0,MIN(MIN(MOD(A209/Calculator!$F$20,1),1-MOD(A209/Calculator!$F$20,1)),ABS(MOD(A209/Calculator!$F$20,1)-0.5))),1)</f>
        <v>1</v>
      </c>
      <c r="M209" s="174" t="n">
        <f aca="false">MIN(B209:L209)</f>
        <v>0.0266315789473683</v>
      </c>
      <c r="N209" s="174" t="n">
        <f aca="false">SUMPRODUCT(($M$5:$M$555&gt;M209)*1)+SUMPRODUCT(($M$5:$M$555=M209)*(ROW($M$5:$M$555)&lt;ROW(M209)))+1</f>
        <v>238</v>
      </c>
      <c r="O209" s="174" t="str">
        <f aca="false">IF(M209&gt;=0.2,"★★★ EXCELLENT",IF(M209&gt;=0.12,"★★  GOOD",IF(M209&gt;=0.07,"★  FAIR",IF(M209&gt;=0.025,"⚠  MARGINAL","✗  AVOID"))))</f>
        <v>⚠  MARGINAL</v>
      </c>
    </row>
    <row r="210" customFormat="false" ht="15" hidden="false" customHeight="true" outlineLevel="0" collapsed="false">
      <c r="A210" s="175" t="n">
        <v>25.5</v>
      </c>
      <c r="B210" s="176" t="n">
        <f aca="false">IF(Calculator!$E$10="YES",IF(A210&lt;Calculator!$G$10,0,MIN(MIN(MOD(A210/Calculator!$F$10,1),1-MOD(A210/Calculator!$F$10,1)),ABS(MOD(A210/Calculator!$F$10,1)-0.5))),1)</f>
        <v>1</v>
      </c>
      <c r="C210" s="176" t="n">
        <f aca="false">IF(Calculator!$E$11="YES",IF(A210&lt;Calculator!$G$11,0,MIN(MIN(MOD(A210/Calculator!$F$11,1),1-MOD(A210/Calculator!$F$11,1)),ABS(MOD(A210/Calculator!$F$11,1)-0.5))),1)</f>
        <v>1</v>
      </c>
      <c r="D210" s="176" t="n">
        <f aca="false">IF(Calculator!$E$12="YES",IF(A210&lt;Calculator!$G$12,0,MIN(MIN(MOD(A210/Calculator!$F$12,1),1-MOD(A210/Calculator!$F$12,1)),ABS(MOD(A210/Calculator!$F$12,1)-0.5))),1)</f>
        <v>1</v>
      </c>
      <c r="E210" s="176" t="n">
        <f aca="false">IF(Calculator!$E$13="YES",IF(A210&lt;Calculator!$G$13,0,MIN(MIN(MOD(A210/Calculator!$F$13,1),1-MOD(A210/Calculator!$F$13,1)),ABS(MOD(A210/Calculator!$F$13,1)-0.5))),1)</f>
        <v>0.220526315789472</v>
      </c>
      <c r="F210" s="176" t="n">
        <f aca="false">IF(Calculator!$E$14="YES",IF(A210&lt;Calculator!$G$14,0,MIN(MIN(MOD(A210/Calculator!$F$14,1),1-MOD(A210/Calculator!$F$14,1)),ABS(MOD(A210/Calculator!$F$14,1)-0.5))),1)</f>
        <v>0.188157894736845</v>
      </c>
      <c r="G210" s="176" t="n">
        <f aca="false">IF(Calculator!$E$15="YES",IF(A210&lt;Calculator!$G$15,0,MIN(MIN(MOD(A210/Calculator!$F$15,1),1-MOD(A210/Calculator!$F$15,1)),ABS(MOD(A210/Calculator!$F$15,1)-0.5))),1)</f>
        <v>0.036578947368421</v>
      </c>
      <c r="H210" s="176" t="n">
        <f aca="false">IF(Calculator!$E$16="YES",IF(A210&lt;Calculator!$G$16,0,MIN(MIN(MOD(A210/Calculator!$F$16,1),1-MOD(A210/Calculator!$F$16,1)),ABS(MOD(A210/Calculator!$F$16,1)-0.5))),1)</f>
        <v>0.242168421052634</v>
      </c>
      <c r="I210" s="176" t="n">
        <f aca="false">IF(Calculator!$E$17="YES",IF(A210&lt;Calculator!$G$17,0,MIN(MIN(MOD(A210/Calculator!$F$17,1),1-MOD(A210/Calculator!$F$17,1)),ABS(MOD(A210/Calculator!$F$17,1)-0.5))),1)</f>
        <v>0.201842105263161</v>
      </c>
      <c r="J210" s="176" t="n">
        <f aca="false">IF(Calculator!$E$18="YES",IF(A210&lt;Calculator!$G$18,0,MIN(MIN(MOD(A210/Calculator!$F$18,1),1-MOD(A210/Calculator!$F$18,1)),ABS(MOD(A210/Calculator!$F$18,1)-0.5))),1)</f>
        <v>0.0370526315789492</v>
      </c>
      <c r="K210" s="176" t="n">
        <f aca="false">IF(Calculator!$E$19="YES",IF(A210&lt;Calculator!$G$19,0,MIN(MIN(MOD(A210/Calculator!$F$19,1),1-MOD(A210/Calculator!$F$19,1)),ABS(MOD(A210/Calculator!$F$19,1)-0.5))),1)</f>
        <v>0.162631578947368</v>
      </c>
      <c r="L210" s="176" t="n">
        <f aca="false">IF(Calculator!$E$20="YES",IF(A210&lt;Calculator!$G$20,0,MIN(MIN(MOD(A210/Calculator!$F$20,1),1-MOD(A210/Calculator!$F$20,1)),ABS(MOD(A210/Calculator!$F$20,1)-0.5))),1)</f>
        <v>1</v>
      </c>
      <c r="M210" s="176" t="n">
        <f aca="false">MIN(B210:L210)</f>
        <v>0.036578947368421</v>
      </c>
      <c r="N210" s="176" t="n">
        <f aca="false">SUMPRODUCT(($M$5:$M$555&gt;M210)*1)+SUMPRODUCT(($M$5:$M$555=M210)*(ROW($M$5:$M$555)&lt;ROW(M210)))+1</f>
        <v>179</v>
      </c>
      <c r="O210" s="176" t="str">
        <f aca="false">IF(M210&gt;=0.2,"★★★ EXCELLENT",IF(M210&gt;=0.12,"★★  GOOD",IF(M210&gt;=0.07,"★  FAIR",IF(M210&gt;=0.025,"⚠  MARGINAL","✗  AVOID"))))</f>
        <v>⚠  MARGINAL</v>
      </c>
    </row>
    <row r="211" customFormat="false" ht="15" hidden="false" customHeight="true" outlineLevel="0" collapsed="false">
      <c r="A211" s="173" t="n">
        <v>25.6</v>
      </c>
      <c r="B211" s="174" t="n">
        <f aca="false">IF(Calculator!$E$10="YES",IF(A211&lt;Calculator!$G$10,0,MIN(MIN(MOD(A211/Calculator!$F$10,1),1-MOD(A211/Calculator!$F$10,1)),ABS(MOD(A211/Calculator!$F$10,1)-0.5))),1)</f>
        <v>1</v>
      </c>
      <c r="C211" s="174" t="n">
        <f aca="false">IF(Calculator!$E$11="YES",IF(A211&lt;Calculator!$G$11,0,MIN(MIN(MOD(A211/Calculator!$F$11,1),1-MOD(A211/Calculator!$F$11,1)),ABS(MOD(A211/Calculator!$F$11,1)-0.5))),1)</f>
        <v>1</v>
      </c>
      <c r="D211" s="174" t="n">
        <f aca="false">IF(Calculator!$E$12="YES",IF(A211&lt;Calculator!$G$12,0,MIN(MIN(MOD(A211/Calculator!$F$12,1),1-MOD(A211/Calculator!$F$12,1)),ABS(MOD(A211/Calculator!$F$12,1)-0.5))),1)</f>
        <v>1</v>
      </c>
      <c r="E211" s="174" t="n">
        <f aca="false">IF(Calculator!$E$13="YES",IF(A211&lt;Calculator!$G$13,0,MIN(MIN(MOD(A211/Calculator!$F$13,1),1-MOD(A211/Calculator!$F$13,1)),ABS(MOD(A211/Calculator!$F$13,1)-0.5))),1)</f>
        <v>0.215508771929823</v>
      </c>
      <c r="F211" s="174" t="n">
        <f aca="false">IF(Calculator!$E$14="YES",IF(A211&lt;Calculator!$G$14,0,MIN(MIN(MOD(A211/Calculator!$F$14,1),1-MOD(A211/Calculator!$F$14,1)),ABS(MOD(A211/Calculator!$F$14,1)-0.5))),1)</f>
        <v>0.18105263157895</v>
      </c>
      <c r="G211" s="174" t="n">
        <f aca="false">IF(Calculator!$E$15="YES",IF(A211&lt;Calculator!$G$15,0,MIN(MIN(MOD(A211/Calculator!$F$15,1),1-MOD(A211/Calculator!$F$15,1)),ABS(MOD(A211/Calculator!$F$15,1)-0.5))),1)</f>
        <v>0.0465263157894742</v>
      </c>
      <c r="H211" s="174" t="n">
        <f aca="false">IF(Calculator!$E$16="YES",IF(A211&lt;Calculator!$G$16,0,MIN(MIN(MOD(A211/Calculator!$F$16,1),1-MOD(A211/Calculator!$F$16,1)),ABS(MOD(A211/Calculator!$F$16,1)-0.5))),1)</f>
        <v>0.245117192982454</v>
      </c>
      <c r="I211" s="174" t="n">
        <f aca="false">IF(Calculator!$E$17="YES",IF(A211&lt;Calculator!$G$17,0,MIN(MIN(MOD(A211/Calculator!$F$17,1),1-MOD(A211/Calculator!$F$17,1)),ABS(MOD(A211/Calculator!$F$17,1)-0.5))),1)</f>
        <v>0.186947368421055</v>
      </c>
      <c r="J211" s="174" t="n">
        <f aca="false">IF(Calculator!$E$18="YES",IF(A211&lt;Calculator!$G$18,0,MIN(MIN(MOD(A211/Calculator!$F$18,1),1-MOD(A211/Calculator!$F$18,1)),ABS(MOD(A211/Calculator!$F$18,1)-0.5))),1)</f>
        <v>0.0195508771929847</v>
      </c>
      <c r="K211" s="174" t="n">
        <f aca="false">IF(Calculator!$E$19="YES",IF(A211&lt;Calculator!$G$19,0,MIN(MIN(MOD(A211/Calculator!$F$19,1),1-MOD(A211/Calculator!$F$19,1)),ABS(MOD(A211/Calculator!$F$19,1)-0.5))),1)</f>
        <v>0.182877192982456</v>
      </c>
      <c r="L211" s="174" t="n">
        <f aca="false">IF(Calculator!$E$20="YES",IF(A211&lt;Calculator!$G$20,0,MIN(MIN(MOD(A211/Calculator!$F$20,1),1-MOD(A211/Calculator!$F$20,1)),ABS(MOD(A211/Calculator!$F$20,1)-0.5))),1)</f>
        <v>1</v>
      </c>
      <c r="M211" s="174" t="n">
        <f aca="false">MIN(B211:L211)</f>
        <v>0.0195508771929847</v>
      </c>
      <c r="N211" s="174" t="n">
        <f aca="false">SUMPRODUCT(($M$5:$M$555&gt;M211)*1)+SUMPRODUCT(($M$5:$M$555=M211)*(ROW($M$5:$M$555)&lt;ROW(M211)))+1</f>
        <v>298</v>
      </c>
      <c r="O211" s="174" t="str">
        <f aca="false">IF(M211&gt;=0.2,"★★★ EXCELLENT",IF(M211&gt;=0.12,"★★  GOOD",IF(M211&gt;=0.07,"★  FAIR",IF(M211&gt;=0.025,"⚠  MARGINAL","✗  AVOID"))))</f>
        <v>✗  AVOID</v>
      </c>
    </row>
    <row r="212" customFormat="false" ht="15" hidden="false" customHeight="true" outlineLevel="0" collapsed="false">
      <c r="A212" s="175" t="n">
        <v>25.7</v>
      </c>
      <c r="B212" s="176" t="n">
        <f aca="false">IF(Calculator!$E$10="YES",IF(A212&lt;Calculator!$G$10,0,MIN(MIN(MOD(A212/Calculator!$F$10,1),1-MOD(A212/Calculator!$F$10,1)),ABS(MOD(A212/Calculator!$F$10,1)-0.5))),1)</f>
        <v>1</v>
      </c>
      <c r="C212" s="176" t="n">
        <f aca="false">IF(Calculator!$E$11="YES",IF(A212&lt;Calculator!$G$11,0,MIN(MIN(MOD(A212/Calculator!$F$11,1),1-MOD(A212/Calculator!$F$11,1)),ABS(MOD(A212/Calculator!$F$11,1)-0.5))),1)</f>
        <v>1</v>
      </c>
      <c r="D212" s="176" t="n">
        <f aca="false">IF(Calculator!$E$12="YES",IF(A212&lt;Calculator!$G$12,0,MIN(MIN(MOD(A212/Calculator!$F$12,1),1-MOD(A212/Calculator!$F$12,1)),ABS(MOD(A212/Calculator!$F$12,1)-0.5))),1)</f>
        <v>1</v>
      </c>
      <c r="E212" s="176" t="n">
        <f aca="false">IF(Calculator!$E$13="YES",IF(A212&lt;Calculator!$G$13,0,MIN(MIN(MOD(A212/Calculator!$F$13,1),1-MOD(A212/Calculator!$F$13,1)),ABS(MOD(A212/Calculator!$F$13,1)-0.5))),1)</f>
        <v>0.210491228070174</v>
      </c>
      <c r="F212" s="176" t="n">
        <f aca="false">IF(Calculator!$E$14="YES",IF(A212&lt;Calculator!$G$14,0,MIN(MIN(MOD(A212/Calculator!$F$14,1),1-MOD(A212/Calculator!$F$14,1)),ABS(MOD(A212/Calculator!$F$14,1)-0.5))),1)</f>
        <v>0.173947368421056</v>
      </c>
      <c r="G212" s="176" t="n">
        <f aca="false">IF(Calculator!$E$15="YES",IF(A212&lt;Calculator!$G$15,0,MIN(MIN(MOD(A212/Calculator!$F$15,1),1-MOD(A212/Calculator!$F$15,1)),ABS(MOD(A212/Calculator!$F$15,1)-0.5))),1)</f>
        <v>0.0564736842105265</v>
      </c>
      <c r="H212" s="176" t="n">
        <f aca="false">IF(Calculator!$E$16="YES",IF(A212&lt;Calculator!$G$16,0,MIN(MIN(MOD(A212/Calculator!$F$16,1),1-MOD(A212/Calculator!$F$16,1)),ABS(MOD(A212/Calculator!$F$16,1)-0.5))),1)</f>
        <v>0.232402807017542</v>
      </c>
      <c r="I212" s="176" t="n">
        <f aca="false">IF(Calculator!$E$17="YES",IF(A212&lt;Calculator!$G$17,0,MIN(MIN(MOD(A212/Calculator!$F$17,1),1-MOD(A212/Calculator!$F$17,1)),ABS(MOD(A212/Calculator!$F$17,1)-0.5))),1)</f>
        <v>0.17205263157895</v>
      </c>
      <c r="J212" s="176" t="n">
        <f aca="false">IF(Calculator!$E$18="YES",IF(A212&lt;Calculator!$G$18,0,MIN(MIN(MOD(A212/Calculator!$F$18,1),1-MOD(A212/Calculator!$F$18,1)),ABS(MOD(A212/Calculator!$F$18,1)-0.5))),1)</f>
        <v>0.00204912280702008</v>
      </c>
      <c r="K212" s="176" t="n">
        <f aca="false">IF(Calculator!$E$19="YES",IF(A212&lt;Calculator!$G$19,0,MIN(MIN(MOD(A212/Calculator!$F$19,1),1-MOD(A212/Calculator!$F$19,1)),ABS(MOD(A212/Calculator!$F$19,1)-0.5))),1)</f>
        <v>0.203122807017544</v>
      </c>
      <c r="L212" s="176" t="n">
        <f aca="false">IF(Calculator!$E$20="YES",IF(A212&lt;Calculator!$G$20,0,MIN(MIN(MOD(A212/Calculator!$F$20,1),1-MOD(A212/Calculator!$F$20,1)),ABS(MOD(A212/Calculator!$F$20,1)-0.5))),1)</f>
        <v>1</v>
      </c>
      <c r="M212" s="176" t="n">
        <f aca="false">MIN(B212:L212)</f>
        <v>0.00204912280702008</v>
      </c>
      <c r="N212" s="176" t="n">
        <f aca="false">SUMPRODUCT(($M$5:$M$555&gt;M212)*1)+SUMPRODUCT(($M$5:$M$555=M212)*(ROW($M$5:$M$555)&lt;ROW(M212)))+1</f>
        <v>470</v>
      </c>
      <c r="O212" s="176" t="str">
        <f aca="false">IF(M212&gt;=0.2,"★★★ EXCELLENT",IF(M212&gt;=0.12,"★★  GOOD",IF(M212&gt;=0.07,"★  FAIR",IF(M212&gt;=0.025,"⚠  MARGINAL","✗  AVOID"))))</f>
        <v>✗  AVOID</v>
      </c>
    </row>
    <row r="213" customFormat="false" ht="15" hidden="false" customHeight="true" outlineLevel="0" collapsed="false">
      <c r="A213" s="173" t="n">
        <v>25.8</v>
      </c>
      <c r="B213" s="174" t="n">
        <f aca="false">IF(Calculator!$E$10="YES",IF(A213&lt;Calculator!$G$10,0,MIN(MIN(MOD(A213/Calculator!$F$10,1),1-MOD(A213/Calculator!$F$10,1)),ABS(MOD(A213/Calculator!$F$10,1)-0.5))),1)</f>
        <v>1</v>
      </c>
      <c r="C213" s="174" t="n">
        <f aca="false">IF(Calculator!$E$11="YES",IF(A213&lt;Calculator!$G$11,0,MIN(MIN(MOD(A213/Calculator!$F$11,1),1-MOD(A213/Calculator!$F$11,1)),ABS(MOD(A213/Calculator!$F$11,1)-0.5))),1)</f>
        <v>1</v>
      </c>
      <c r="D213" s="174" t="n">
        <f aca="false">IF(Calculator!$E$12="YES",IF(A213&lt;Calculator!$G$12,0,MIN(MIN(MOD(A213/Calculator!$F$12,1),1-MOD(A213/Calculator!$F$12,1)),ABS(MOD(A213/Calculator!$F$12,1)-0.5))),1)</f>
        <v>1</v>
      </c>
      <c r="E213" s="174" t="n">
        <f aca="false">IF(Calculator!$E$13="YES",IF(A213&lt;Calculator!$G$13,0,MIN(MIN(MOD(A213/Calculator!$F$13,1),1-MOD(A213/Calculator!$F$13,1)),ABS(MOD(A213/Calculator!$F$13,1)-0.5))),1)</f>
        <v>0.205473684210524</v>
      </c>
      <c r="F213" s="174" t="n">
        <f aca="false">IF(Calculator!$E$14="YES",IF(A213&lt;Calculator!$G$14,0,MIN(MIN(MOD(A213/Calculator!$F$14,1),1-MOD(A213/Calculator!$F$14,1)),ABS(MOD(A213/Calculator!$F$14,1)-0.5))),1)</f>
        <v>0.166842105263161</v>
      </c>
      <c r="G213" s="174" t="n">
        <f aca="false">IF(Calculator!$E$15="YES",IF(A213&lt;Calculator!$G$15,0,MIN(MIN(MOD(A213/Calculator!$F$15,1),1-MOD(A213/Calculator!$F$15,1)),ABS(MOD(A213/Calculator!$F$15,1)-0.5))),1)</f>
        <v>0.0664210526315792</v>
      </c>
      <c r="H213" s="174" t="n">
        <f aca="false">IF(Calculator!$E$16="YES",IF(A213&lt;Calculator!$G$16,0,MIN(MIN(MOD(A213/Calculator!$F$16,1),1-MOD(A213/Calculator!$F$16,1)),ABS(MOD(A213/Calculator!$F$16,1)-0.5))),1)</f>
        <v>0.219688421052629</v>
      </c>
      <c r="I213" s="174" t="n">
        <f aca="false">IF(Calculator!$E$17="YES",IF(A213&lt;Calculator!$G$17,0,MIN(MIN(MOD(A213/Calculator!$F$17,1),1-MOD(A213/Calculator!$F$17,1)),ABS(MOD(A213/Calculator!$F$17,1)-0.5))),1)</f>
        <v>0.157157894736845</v>
      </c>
      <c r="J213" s="174" t="n">
        <f aca="false">IF(Calculator!$E$18="YES",IF(A213&lt;Calculator!$G$18,0,MIN(MIN(MOD(A213/Calculator!$F$18,1),1-MOD(A213/Calculator!$F$18,1)),ABS(MOD(A213/Calculator!$F$18,1)-0.5))),1)</f>
        <v>0.0154526315789454</v>
      </c>
      <c r="K213" s="174" t="n">
        <f aca="false">IF(Calculator!$E$19="YES",IF(A213&lt;Calculator!$G$19,0,MIN(MIN(MOD(A213/Calculator!$F$19,1),1-MOD(A213/Calculator!$F$19,1)),ABS(MOD(A213/Calculator!$F$19,1)-0.5))),1)</f>
        <v>0.223368421052632</v>
      </c>
      <c r="L213" s="174" t="n">
        <f aca="false">IF(Calculator!$E$20="YES",IF(A213&lt;Calculator!$G$20,0,MIN(MIN(MOD(A213/Calculator!$F$20,1),1-MOD(A213/Calculator!$F$20,1)),ABS(MOD(A213/Calculator!$F$20,1)-0.5))),1)</f>
        <v>1</v>
      </c>
      <c r="M213" s="174" t="n">
        <f aca="false">MIN(B213:L213)</f>
        <v>0.0154526315789454</v>
      </c>
      <c r="N213" s="174" t="n">
        <f aca="false">SUMPRODUCT(($M$5:$M$555&gt;M213)*1)+SUMPRODUCT(($M$5:$M$555=M213)*(ROW($M$5:$M$555)&lt;ROW(M213)))+1</f>
        <v>325</v>
      </c>
      <c r="O213" s="174" t="str">
        <f aca="false">IF(M213&gt;=0.2,"★★★ EXCELLENT",IF(M213&gt;=0.12,"★★  GOOD",IF(M213&gt;=0.07,"★  FAIR",IF(M213&gt;=0.025,"⚠  MARGINAL","✗  AVOID"))))</f>
        <v>✗  AVOID</v>
      </c>
    </row>
    <row r="214" customFormat="false" ht="15" hidden="false" customHeight="true" outlineLevel="0" collapsed="false">
      <c r="A214" s="175" t="n">
        <v>25.9</v>
      </c>
      <c r="B214" s="176" t="n">
        <f aca="false">IF(Calculator!$E$10="YES",IF(A214&lt;Calculator!$G$10,0,MIN(MIN(MOD(A214/Calculator!$F$10,1),1-MOD(A214/Calculator!$F$10,1)),ABS(MOD(A214/Calculator!$F$10,1)-0.5))),1)</f>
        <v>1</v>
      </c>
      <c r="C214" s="176" t="n">
        <f aca="false">IF(Calculator!$E$11="YES",IF(A214&lt;Calculator!$G$11,0,MIN(MIN(MOD(A214/Calculator!$F$11,1),1-MOD(A214/Calculator!$F$11,1)),ABS(MOD(A214/Calculator!$F$11,1)-0.5))),1)</f>
        <v>1</v>
      </c>
      <c r="D214" s="176" t="n">
        <f aca="false">IF(Calculator!$E$12="YES",IF(A214&lt;Calculator!$G$12,0,MIN(MIN(MOD(A214/Calculator!$F$12,1),1-MOD(A214/Calculator!$F$12,1)),ABS(MOD(A214/Calculator!$F$12,1)-0.5))),1)</f>
        <v>1</v>
      </c>
      <c r="E214" s="176" t="n">
        <f aca="false">IF(Calculator!$E$13="YES",IF(A214&lt;Calculator!$G$13,0,MIN(MIN(MOD(A214/Calculator!$F$13,1),1-MOD(A214/Calculator!$F$13,1)),ABS(MOD(A214/Calculator!$F$13,1)-0.5))),1)</f>
        <v>0.200456140350875</v>
      </c>
      <c r="F214" s="176" t="n">
        <f aca="false">IF(Calculator!$E$14="YES",IF(A214&lt;Calculator!$G$14,0,MIN(MIN(MOD(A214/Calculator!$F$14,1),1-MOD(A214/Calculator!$F$14,1)),ABS(MOD(A214/Calculator!$F$14,1)-0.5))),1)</f>
        <v>0.159736842105267</v>
      </c>
      <c r="G214" s="176" t="n">
        <f aca="false">IF(Calculator!$E$15="YES",IF(A214&lt;Calculator!$G$15,0,MIN(MIN(MOD(A214/Calculator!$F$15,1),1-MOD(A214/Calculator!$F$15,1)),ABS(MOD(A214/Calculator!$F$15,1)-0.5))),1)</f>
        <v>0.0763684210526314</v>
      </c>
      <c r="H214" s="176" t="n">
        <f aca="false">IF(Calculator!$E$16="YES",IF(A214&lt;Calculator!$G$16,0,MIN(MIN(MOD(A214/Calculator!$F$16,1),1-MOD(A214/Calculator!$F$16,1)),ABS(MOD(A214/Calculator!$F$16,1)-0.5))),1)</f>
        <v>0.206974035087717</v>
      </c>
      <c r="I214" s="176" t="n">
        <f aca="false">IF(Calculator!$E$17="YES",IF(A214&lt;Calculator!$G$17,0,MIN(MIN(MOD(A214/Calculator!$F$17,1),1-MOD(A214/Calculator!$F$17,1)),ABS(MOD(A214/Calculator!$F$17,1)-0.5))),1)</f>
        <v>0.14226315789474</v>
      </c>
      <c r="J214" s="176" t="n">
        <f aca="false">IF(Calculator!$E$18="YES",IF(A214&lt;Calculator!$G$18,0,MIN(MIN(MOD(A214/Calculator!$F$18,1),1-MOD(A214/Calculator!$F$18,1)),ABS(MOD(A214/Calculator!$F$18,1)-0.5))),1)</f>
        <v>0.03295438596491</v>
      </c>
      <c r="K214" s="176" t="n">
        <f aca="false">IF(Calculator!$E$19="YES",IF(A214&lt;Calculator!$G$19,0,MIN(MIN(MOD(A214/Calculator!$F$19,1),1-MOD(A214/Calculator!$F$19,1)),ABS(MOD(A214/Calculator!$F$19,1)-0.5))),1)</f>
        <v>0.243614035087719</v>
      </c>
      <c r="L214" s="176" t="n">
        <f aca="false">IF(Calculator!$E$20="YES",IF(A214&lt;Calculator!$G$20,0,MIN(MIN(MOD(A214/Calculator!$F$20,1),1-MOD(A214/Calculator!$F$20,1)),ABS(MOD(A214/Calculator!$F$20,1)-0.5))),1)</f>
        <v>1</v>
      </c>
      <c r="M214" s="176" t="n">
        <f aca="false">MIN(B214:L214)</f>
        <v>0.03295438596491</v>
      </c>
      <c r="N214" s="176" t="n">
        <f aca="false">SUMPRODUCT(($M$5:$M$555&gt;M214)*1)+SUMPRODUCT(($M$5:$M$555=M214)*(ROW($M$5:$M$555)&lt;ROW(M214)))+1</f>
        <v>197</v>
      </c>
      <c r="O214" s="176" t="str">
        <f aca="false">IF(M214&gt;=0.2,"★★★ EXCELLENT",IF(M214&gt;=0.12,"★★  GOOD",IF(M214&gt;=0.07,"★  FAIR",IF(M214&gt;=0.025,"⚠  MARGINAL","✗  AVOID"))))</f>
        <v>⚠  MARGINAL</v>
      </c>
    </row>
    <row r="215" customFormat="false" ht="15" hidden="false" customHeight="true" outlineLevel="0" collapsed="false">
      <c r="A215" s="173" t="n">
        <v>26</v>
      </c>
      <c r="B215" s="174" t="n">
        <f aca="false">IF(Calculator!$E$10="YES",IF(A215&lt;Calculator!$G$10,0,MIN(MIN(MOD(A215/Calculator!$F$10,1),1-MOD(A215/Calculator!$F$10,1)),ABS(MOD(A215/Calculator!$F$10,1)-0.5))),1)</f>
        <v>1</v>
      </c>
      <c r="C215" s="174" t="n">
        <f aca="false">IF(Calculator!$E$11="YES",IF(A215&lt;Calculator!$G$11,0,MIN(MIN(MOD(A215/Calculator!$F$11,1),1-MOD(A215/Calculator!$F$11,1)),ABS(MOD(A215/Calculator!$F$11,1)-0.5))),1)</f>
        <v>1</v>
      </c>
      <c r="D215" s="174" t="n">
        <f aca="false">IF(Calculator!$E$12="YES",IF(A215&lt;Calculator!$G$12,0,MIN(MIN(MOD(A215/Calculator!$F$12,1),1-MOD(A215/Calculator!$F$12,1)),ABS(MOD(A215/Calculator!$F$12,1)-0.5))),1)</f>
        <v>1</v>
      </c>
      <c r="E215" s="174" t="n">
        <f aca="false">IF(Calculator!$E$13="YES",IF(A215&lt;Calculator!$G$13,0,MIN(MIN(MOD(A215/Calculator!$F$13,1),1-MOD(A215/Calculator!$F$13,1)),ABS(MOD(A215/Calculator!$F$13,1)-0.5))),1)</f>
        <v>0.195438596491226</v>
      </c>
      <c r="F215" s="174" t="n">
        <f aca="false">IF(Calculator!$E$14="YES",IF(A215&lt;Calculator!$G$14,0,MIN(MIN(MOD(A215/Calculator!$F$14,1),1-MOD(A215/Calculator!$F$14,1)),ABS(MOD(A215/Calculator!$F$14,1)-0.5))),1)</f>
        <v>0.152631578947372</v>
      </c>
      <c r="G215" s="174" t="n">
        <f aca="false">IF(Calculator!$E$15="YES",IF(A215&lt;Calculator!$G$15,0,MIN(MIN(MOD(A215/Calculator!$F$15,1),1-MOD(A215/Calculator!$F$15,1)),ABS(MOD(A215/Calculator!$F$15,1)-0.5))),1)</f>
        <v>0.0863157894736846</v>
      </c>
      <c r="H215" s="174" t="n">
        <f aca="false">IF(Calculator!$E$16="YES",IF(A215&lt;Calculator!$G$16,0,MIN(MIN(MOD(A215/Calculator!$F$16,1),1-MOD(A215/Calculator!$F$16,1)),ABS(MOD(A215/Calculator!$F$16,1)-0.5))),1)</f>
        <v>0.194259649122805</v>
      </c>
      <c r="I215" s="174" t="n">
        <f aca="false">IF(Calculator!$E$17="YES",IF(A215&lt;Calculator!$G$17,0,MIN(MIN(MOD(A215/Calculator!$F$17,1),1-MOD(A215/Calculator!$F$17,1)),ABS(MOD(A215/Calculator!$F$17,1)-0.5))),1)</f>
        <v>0.127368421052635</v>
      </c>
      <c r="J215" s="174" t="n">
        <f aca="false">IF(Calculator!$E$18="YES",IF(A215&lt;Calculator!$G$18,0,MIN(MIN(MOD(A215/Calculator!$F$18,1),1-MOD(A215/Calculator!$F$18,1)),ABS(MOD(A215/Calculator!$F$18,1)-0.5))),1)</f>
        <v>0.0504561403508754</v>
      </c>
      <c r="K215" s="174" t="n">
        <f aca="false">IF(Calculator!$E$19="YES",IF(A215&lt;Calculator!$G$19,0,MIN(MIN(MOD(A215/Calculator!$F$19,1),1-MOD(A215/Calculator!$F$19,1)),ABS(MOD(A215/Calculator!$F$19,1)-0.5))),1)</f>
        <v>0.236140350877193</v>
      </c>
      <c r="L215" s="174" t="n">
        <f aca="false">IF(Calculator!$E$20="YES",IF(A215&lt;Calculator!$G$20,0,MIN(MIN(MOD(A215/Calculator!$F$20,1),1-MOD(A215/Calculator!$F$20,1)),ABS(MOD(A215/Calculator!$F$20,1)-0.5))),1)</f>
        <v>1</v>
      </c>
      <c r="M215" s="174" t="n">
        <f aca="false">MIN(B215:L215)</f>
        <v>0.0504561403508754</v>
      </c>
      <c r="N215" s="174" t="n">
        <f aca="false">SUMPRODUCT(($M$5:$M$555&gt;M215)*1)+SUMPRODUCT(($M$5:$M$555=M215)*(ROW($M$5:$M$555)&lt;ROW(M215)))+1</f>
        <v>116</v>
      </c>
      <c r="O215" s="174" t="str">
        <f aca="false">IF(M215&gt;=0.2,"★★★ EXCELLENT",IF(M215&gt;=0.12,"★★  GOOD",IF(M215&gt;=0.07,"★  FAIR",IF(M215&gt;=0.025,"⚠  MARGINAL","✗  AVOID"))))</f>
        <v>⚠  MARGINAL</v>
      </c>
    </row>
    <row r="216" customFormat="false" ht="15" hidden="false" customHeight="true" outlineLevel="0" collapsed="false">
      <c r="A216" s="175" t="n">
        <v>26.1</v>
      </c>
      <c r="B216" s="176" t="n">
        <f aca="false">IF(Calculator!$E$10="YES",IF(A216&lt;Calculator!$G$10,0,MIN(MIN(MOD(A216/Calculator!$F$10,1),1-MOD(A216/Calculator!$F$10,1)),ABS(MOD(A216/Calculator!$F$10,1)-0.5))),1)</f>
        <v>1</v>
      </c>
      <c r="C216" s="176" t="n">
        <f aca="false">IF(Calculator!$E$11="YES",IF(A216&lt;Calculator!$G$11,0,MIN(MIN(MOD(A216/Calculator!$F$11,1),1-MOD(A216/Calculator!$F$11,1)),ABS(MOD(A216/Calculator!$F$11,1)-0.5))),1)</f>
        <v>1</v>
      </c>
      <c r="D216" s="176" t="n">
        <f aca="false">IF(Calculator!$E$12="YES",IF(A216&lt;Calculator!$G$12,0,MIN(MIN(MOD(A216/Calculator!$F$12,1),1-MOD(A216/Calculator!$F$12,1)),ABS(MOD(A216/Calculator!$F$12,1)-0.5))),1)</f>
        <v>1</v>
      </c>
      <c r="E216" s="176" t="n">
        <f aca="false">IF(Calculator!$E$13="YES",IF(A216&lt;Calculator!$G$13,0,MIN(MIN(MOD(A216/Calculator!$F$13,1),1-MOD(A216/Calculator!$F$13,1)),ABS(MOD(A216/Calculator!$F$13,1)-0.5))),1)</f>
        <v>0.190421052631577</v>
      </c>
      <c r="F216" s="176" t="n">
        <f aca="false">IF(Calculator!$E$14="YES",IF(A216&lt;Calculator!$G$14,0,MIN(MIN(MOD(A216/Calculator!$F$14,1),1-MOD(A216/Calculator!$F$14,1)),ABS(MOD(A216/Calculator!$F$14,1)-0.5))),1)</f>
        <v>0.145526315789477</v>
      </c>
      <c r="G216" s="176" t="n">
        <f aca="false">IF(Calculator!$E$15="YES",IF(A216&lt;Calculator!$G$15,0,MIN(MIN(MOD(A216/Calculator!$F$15,1),1-MOD(A216/Calculator!$F$15,1)),ABS(MOD(A216/Calculator!$F$15,1)-0.5))),1)</f>
        <v>0.0962631578947373</v>
      </c>
      <c r="H216" s="176" t="n">
        <f aca="false">IF(Calculator!$E$16="YES",IF(A216&lt;Calculator!$G$16,0,MIN(MIN(MOD(A216/Calculator!$F$16,1),1-MOD(A216/Calculator!$F$16,1)),ABS(MOD(A216/Calculator!$F$16,1)-0.5))),1)</f>
        <v>0.181545263157892</v>
      </c>
      <c r="I216" s="176" t="n">
        <f aca="false">IF(Calculator!$E$17="YES",IF(A216&lt;Calculator!$G$17,0,MIN(MIN(MOD(A216/Calculator!$F$17,1),1-MOD(A216/Calculator!$F$17,1)),ABS(MOD(A216/Calculator!$F$17,1)-0.5))),1)</f>
        <v>0.112473684210529</v>
      </c>
      <c r="J216" s="176" t="n">
        <f aca="false">IF(Calculator!$E$18="YES",IF(A216&lt;Calculator!$G$18,0,MIN(MIN(MOD(A216/Calculator!$F$18,1),1-MOD(A216/Calculator!$F$18,1)),ABS(MOD(A216/Calculator!$F$18,1)-0.5))),1)</f>
        <v>0.06795789473684</v>
      </c>
      <c r="K216" s="176" t="n">
        <f aca="false">IF(Calculator!$E$19="YES",IF(A216&lt;Calculator!$G$19,0,MIN(MIN(MOD(A216/Calculator!$F$19,1),1-MOD(A216/Calculator!$F$19,1)),ABS(MOD(A216/Calculator!$F$19,1)-0.5))),1)</f>
        <v>0.215894736842105</v>
      </c>
      <c r="L216" s="176" t="n">
        <f aca="false">IF(Calculator!$E$20="YES",IF(A216&lt;Calculator!$G$20,0,MIN(MIN(MOD(A216/Calculator!$F$20,1),1-MOD(A216/Calculator!$F$20,1)),ABS(MOD(A216/Calculator!$F$20,1)-0.5))),1)</f>
        <v>1</v>
      </c>
      <c r="M216" s="176" t="n">
        <f aca="false">MIN(B216:L216)</f>
        <v>0.06795789473684</v>
      </c>
      <c r="N216" s="176" t="n">
        <f aca="false">SUMPRODUCT(($M$5:$M$555&gt;M216)*1)+SUMPRODUCT(($M$5:$M$555=M216)*(ROW($M$5:$M$555)&lt;ROW(M216)))+1</f>
        <v>68</v>
      </c>
      <c r="O216" s="176" t="str">
        <f aca="false">IF(M216&gt;=0.2,"★★★ EXCELLENT",IF(M216&gt;=0.12,"★★  GOOD",IF(M216&gt;=0.07,"★  FAIR",IF(M216&gt;=0.025,"⚠  MARGINAL","✗  AVOID"))))</f>
        <v>⚠  MARGINAL</v>
      </c>
    </row>
    <row r="217" customFormat="false" ht="15" hidden="false" customHeight="true" outlineLevel="0" collapsed="false">
      <c r="A217" s="173" t="n">
        <v>26.2</v>
      </c>
      <c r="B217" s="174" t="n">
        <f aca="false">IF(Calculator!$E$10="YES",IF(A217&lt;Calculator!$G$10,0,MIN(MIN(MOD(A217/Calculator!$F$10,1),1-MOD(A217/Calculator!$F$10,1)),ABS(MOD(A217/Calculator!$F$10,1)-0.5))),1)</f>
        <v>1</v>
      </c>
      <c r="C217" s="174" t="n">
        <f aca="false">IF(Calculator!$E$11="YES",IF(A217&lt;Calculator!$G$11,0,MIN(MIN(MOD(A217/Calculator!$F$11,1),1-MOD(A217/Calculator!$F$11,1)),ABS(MOD(A217/Calculator!$F$11,1)-0.5))),1)</f>
        <v>1</v>
      </c>
      <c r="D217" s="174" t="n">
        <f aca="false">IF(Calculator!$E$12="YES",IF(A217&lt;Calculator!$G$12,0,MIN(MIN(MOD(A217/Calculator!$F$12,1),1-MOD(A217/Calculator!$F$12,1)),ABS(MOD(A217/Calculator!$F$12,1)-0.5))),1)</f>
        <v>1</v>
      </c>
      <c r="E217" s="174" t="n">
        <f aca="false">IF(Calculator!$E$13="YES",IF(A217&lt;Calculator!$G$13,0,MIN(MIN(MOD(A217/Calculator!$F$13,1),1-MOD(A217/Calculator!$F$13,1)),ABS(MOD(A217/Calculator!$F$13,1)-0.5))),1)</f>
        <v>0.185403508771928</v>
      </c>
      <c r="F217" s="174" t="n">
        <f aca="false">IF(Calculator!$E$14="YES",IF(A217&lt;Calculator!$G$14,0,MIN(MIN(MOD(A217/Calculator!$F$14,1),1-MOD(A217/Calculator!$F$14,1)),ABS(MOD(A217/Calculator!$F$14,1)-0.5))),1)</f>
        <v>0.138421052631582</v>
      </c>
      <c r="G217" s="174" t="n">
        <f aca="false">IF(Calculator!$E$15="YES",IF(A217&lt;Calculator!$G$15,0,MIN(MIN(MOD(A217/Calculator!$F$15,1),1-MOD(A217/Calculator!$F$15,1)),ABS(MOD(A217/Calculator!$F$15,1)-0.5))),1)</f>
        <v>0.10621052631579</v>
      </c>
      <c r="H217" s="174" t="n">
        <f aca="false">IF(Calculator!$E$16="YES",IF(A217&lt;Calculator!$G$16,0,MIN(MIN(MOD(A217/Calculator!$F$16,1),1-MOD(A217/Calculator!$F$16,1)),ABS(MOD(A217/Calculator!$F$16,1)-0.5))),1)</f>
        <v>0.16883087719298</v>
      </c>
      <c r="I217" s="174" t="n">
        <f aca="false">IF(Calculator!$E$17="YES",IF(A217&lt;Calculator!$G$17,0,MIN(MIN(MOD(A217/Calculator!$F$17,1),1-MOD(A217/Calculator!$F$17,1)),ABS(MOD(A217/Calculator!$F$17,1)-0.5))),1)</f>
        <v>0.0975789473684241</v>
      </c>
      <c r="J217" s="174" t="n">
        <f aca="false">IF(Calculator!$E$18="YES",IF(A217&lt;Calculator!$G$18,0,MIN(MIN(MOD(A217/Calculator!$F$18,1),1-MOD(A217/Calculator!$F$18,1)),ABS(MOD(A217/Calculator!$F$18,1)-0.5))),1)</f>
        <v>0.0854596491228046</v>
      </c>
      <c r="K217" s="174" t="n">
        <f aca="false">IF(Calculator!$E$19="YES",IF(A217&lt;Calculator!$G$19,0,MIN(MIN(MOD(A217/Calculator!$F$19,1),1-MOD(A217/Calculator!$F$19,1)),ABS(MOD(A217/Calculator!$F$19,1)-0.5))),1)</f>
        <v>0.195649122807017</v>
      </c>
      <c r="L217" s="174" t="n">
        <f aca="false">IF(Calculator!$E$20="YES",IF(A217&lt;Calculator!$G$20,0,MIN(MIN(MOD(A217/Calculator!$F$20,1),1-MOD(A217/Calculator!$F$20,1)),ABS(MOD(A217/Calculator!$F$20,1)-0.5))),1)</f>
        <v>1</v>
      </c>
      <c r="M217" s="174" t="n">
        <f aca="false">MIN(B217:L217)</f>
        <v>0.0854596491228046</v>
      </c>
      <c r="N217" s="174" t="n">
        <f aca="false">SUMPRODUCT(($M$5:$M$555&gt;M217)*1)+SUMPRODUCT(($M$5:$M$555=M217)*(ROW($M$5:$M$555)&lt;ROW(M217)))+1</f>
        <v>34</v>
      </c>
      <c r="O217" s="174" t="str">
        <f aca="false">IF(M217&gt;=0.2,"★★★ EXCELLENT",IF(M217&gt;=0.12,"★★  GOOD",IF(M217&gt;=0.07,"★  FAIR",IF(M217&gt;=0.025,"⚠  MARGINAL","✗  AVOID"))))</f>
        <v>★  FAIR</v>
      </c>
    </row>
    <row r="218" customFormat="false" ht="15" hidden="false" customHeight="true" outlineLevel="0" collapsed="false">
      <c r="A218" s="175" t="n">
        <v>26.3</v>
      </c>
      <c r="B218" s="176" t="n">
        <f aca="false">IF(Calculator!$E$10="YES",IF(A218&lt;Calculator!$G$10,0,MIN(MIN(MOD(A218/Calculator!$F$10,1),1-MOD(A218/Calculator!$F$10,1)),ABS(MOD(A218/Calculator!$F$10,1)-0.5))),1)</f>
        <v>1</v>
      </c>
      <c r="C218" s="176" t="n">
        <f aca="false">IF(Calculator!$E$11="YES",IF(A218&lt;Calculator!$G$11,0,MIN(MIN(MOD(A218/Calculator!$F$11,1),1-MOD(A218/Calculator!$F$11,1)),ABS(MOD(A218/Calculator!$F$11,1)-0.5))),1)</f>
        <v>1</v>
      </c>
      <c r="D218" s="176" t="n">
        <f aca="false">IF(Calculator!$E$12="YES",IF(A218&lt;Calculator!$G$12,0,MIN(MIN(MOD(A218/Calculator!$F$12,1),1-MOD(A218/Calculator!$F$12,1)),ABS(MOD(A218/Calculator!$F$12,1)-0.5))),1)</f>
        <v>1</v>
      </c>
      <c r="E218" s="176" t="n">
        <f aca="false">IF(Calculator!$E$13="YES",IF(A218&lt;Calculator!$G$13,0,MIN(MIN(MOD(A218/Calculator!$F$13,1),1-MOD(A218/Calculator!$F$13,1)),ABS(MOD(A218/Calculator!$F$13,1)-0.5))),1)</f>
        <v>0.180385964912279</v>
      </c>
      <c r="F218" s="176" t="n">
        <f aca="false">IF(Calculator!$E$14="YES",IF(A218&lt;Calculator!$G$14,0,MIN(MIN(MOD(A218/Calculator!$F$14,1),1-MOD(A218/Calculator!$F$14,1)),ABS(MOD(A218/Calculator!$F$14,1)-0.5))),1)</f>
        <v>0.131315789473688</v>
      </c>
      <c r="G218" s="176" t="n">
        <f aca="false">IF(Calculator!$E$15="YES",IF(A218&lt;Calculator!$G$15,0,MIN(MIN(MOD(A218/Calculator!$F$15,1),1-MOD(A218/Calculator!$F$15,1)),ABS(MOD(A218/Calculator!$F$15,1)-0.5))),1)</f>
        <v>0.116157894736842</v>
      </c>
      <c r="H218" s="176" t="n">
        <f aca="false">IF(Calculator!$E$16="YES",IF(A218&lt;Calculator!$G$16,0,MIN(MIN(MOD(A218/Calculator!$F$16,1),1-MOD(A218/Calculator!$F$16,1)),ABS(MOD(A218/Calculator!$F$16,1)-0.5))),1)</f>
        <v>0.156116491228068</v>
      </c>
      <c r="I218" s="176" t="n">
        <f aca="false">IF(Calculator!$E$17="YES",IF(A218&lt;Calculator!$G$17,0,MIN(MIN(MOD(A218/Calculator!$F$17,1),1-MOD(A218/Calculator!$F$17,1)),ABS(MOD(A218/Calculator!$F$17,1)-0.5))),1)</f>
        <v>0.0826842105263186</v>
      </c>
      <c r="J218" s="176" t="n">
        <f aca="false">IF(Calculator!$E$18="YES",IF(A218&lt;Calculator!$G$18,0,MIN(MIN(MOD(A218/Calculator!$F$18,1),1-MOD(A218/Calculator!$F$18,1)),ABS(MOD(A218/Calculator!$F$18,1)-0.5))),1)</f>
        <v>0.10296140350877</v>
      </c>
      <c r="K218" s="176" t="n">
        <f aca="false">IF(Calculator!$E$19="YES",IF(A218&lt;Calculator!$G$19,0,MIN(MIN(MOD(A218/Calculator!$F$19,1),1-MOD(A218/Calculator!$F$19,1)),ABS(MOD(A218/Calculator!$F$19,1)-0.5))),1)</f>
        <v>0.17540350877193</v>
      </c>
      <c r="L218" s="176" t="n">
        <f aca="false">IF(Calculator!$E$20="YES",IF(A218&lt;Calculator!$G$20,0,MIN(MIN(MOD(A218/Calculator!$F$20,1),1-MOD(A218/Calculator!$F$20,1)),ABS(MOD(A218/Calculator!$F$20,1)-0.5))),1)</f>
        <v>1</v>
      </c>
      <c r="M218" s="176" t="n">
        <f aca="false">MIN(B218:L218)</f>
        <v>0.0826842105263186</v>
      </c>
      <c r="N218" s="176" t="n">
        <f aca="false">SUMPRODUCT(($M$5:$M$555&gt;M218)*1)+SUMPRODUCT(($M$5:$M$555=M218)*(ROW($M$5:$M$555)&lt;ROW(M218)))+1</f>
        <v>39</v>
      </c>
      <c r="O218" s="176" t="str">
        <f aca="false">IF(M218&gt;=0.2,"★★★ EXCELLENT",IF(M218&gt;=0.12,"★★  GOOD",IF(M218&gt;=0.07,"★  FAIR",IF(M218&gt;=0.025,"⚠  MARGINAL","✗  AVOID"))))</f>
        <v>★  FAIR</v>
      </c>
    </row>
    <row r="219" customFormat="false" ht="15" hidden="false" customHeight="true" outlineLevel="0" collapsed="false">
      <c r="A219" s="173" t="n">
        <v>26.4</v>
      </c>
      <c r="B219" s="174" t="n">
        <f aca="false">IF(Calculator!$E$10="YES",IF(A219&lt;Calculator!$G$10,0,MIN(MIN(MOD(A219/Calculator!$F$10,1),1-MOD(A219/Calculator!$F$10,1)),ABS(MOD(A219/Calculator!$F$10,1)-0.5))),1)</f>
        <v>1</v>
      </c>
      <c r="C219" s="174" t="n">
        <f aca="false">IF(Calculator!$E$11="YES",IF(A219&lt;Calculator!$G$11,0,MIN(MIN(MOD(A219/Calculator!$F$11,1),1-MOD(A219/Calculator!$F$11,1)),ABS(MOD(A219/Calculator!$F$11,1)-0.5))),1)</f>
        <v>1</v>
      </c>
      <c r="D219" s="174" t="n">
        <f aca="false">IF(Calculator!$E$12="YES",IF(A219&lt;Calculator!$G$12,0,MIN(MIN(MOD(A219/Calculator!$F$12,1),1-MOD(A219/Calculator!$F$12,1)),ABS(MOD(A219/Calculator!$F$12,1)-0.5))),1)</f>
        <v>1</v>
      </c>
      <c r="E219" s="174" t="n">
        <f aca="false">IF(Calculator!$E$13="YES",IF(A219&lt;Calculator!$G$13,0,MIN(MIN(MOD(A219/Calculator!$F$13,1),1-MOD(A219/Calculator!$F$13,1)),ABS(MOD(A219/Calculator!$F$13,1)-0.5))),1)</f>
        <v>0.17536842105263</v>
      </c>
      <c r="F219" s="174" t="n">
        <f aca="false">IF(Calculator!$E$14="YES",IF(A219&lt;Calculator!$G$14,0,MIN(MIN(MOD(A219/Calculator!$F$14,1),1-MOD(A219/Calculator!$F$14,1)),ABS(MOD(A219/Calculator!$F$14,1)-0.5))),1)</f>
        <v>0.124210526315793</v>
      </c>
      <c r="G219" s="174" t="n">
        <f aca="false">IF(Calculator!$E$15="YES",IF(A219&lt;Calculator!$G$15,0,MIN(MIN(MOD(A219/Calculator!$F$15,1),1-MOD(A219/Calculator!$F$15,1)),ABS(MOD(A219/Calculator!$F$15,1)-0.5))),1)</f>
        <v>0.126105263157895</v>
      </c>
      <c r="H219" s="174" t="n">
        <f aca="false">IF(Calculator!$E$16="YES",IF(A219&lt;Calculator!$G$16,0,MIN(MIN(MOD(A219/Calculator!$F$16,1),1-MOD(A219/Calculator!$F$16,1)),ABS(MOD(A219/Calculator!$F$16,1)-0.5))),1)</f>
        <v>0.143402105263156</v>
      </c>
      <c r="I219" s="174" t="n">
        <f aca="false">IF(Calculator!$E$17="YES",IF(A219&lt;Calculator!$G$17,0,MIN(MIN(MOD(A219/Calculator!$F$17,1),1-MOD(A219/Calculator!$F$17,1)),ABS(MOD(A219/Calculator!$F$17,1)-0.5))),1)</f>
        <v>0.0677894736842135</v>
      </c>
      <c r="J219" s="174" t="n">
        <f aca="false">IF(Calculator!$E$18="YES",IF(A219&lt;Calculator!$G$18,0,MIN(MIN(MOD(A219/Calculator!$F$18,1),1-MOD(A219/Calculator!$F$18,1)),ABS(MOD(A219/Calculator!$F$18,1)-0.5))),1)</f>
        <v>0.120463157894735</v>
      </c>
      <c r="K219" s="174" t="n">
        <f aca="false">IF(Calculator!$E$19="YES",IF(A219&lt;Calculator!$G$19,0,MIN(MIN(MOD(A219/Calculator!$F$19,1),1-MOD(A219/Calculator!$F$19,1)),ABS(MOD(A219/Calculator!$F$19,1)-0.5))),1)</f>
        <v>0.155157894736843</v>
      </c>
      <c r="L219" s="174" t="n">
        <f aca="false">IF(Calculator!$E$20="YES",IF(A219&lt;Calculator!$G$20,0,MIN(MIN(MOD(A219/Calculator!$F$20,1),1-MOD(A219/Calculator!$F$20,1)),ABS(MOD(A219/Calculator!$F$20,1)-0.5))),1)</f>
        <v>1</v>
      </c>
      <c r="M219" s="174" t="n">
        <f aca="false">MIN(B219:L219)</f>
        <v>0.0677894736842135</v>
      </c>
      <c r="N219" s="174" t="n">
        <f aca="false">SUMPRODUCT(($M$5:$M$555&gt;M219)*1)+SUMPRODUCT(($M$5:$M$555=M219)*(ROW($M$5:$M$555)&lt;ROW(M219)))+1</f>
        <v>69</v>
      </c>
      <c r="O219" s="174" t="str">
        <f aca="false">IF(M219&gt;=0.2,"★★★ EXCELLENT",IF(M219&gt;=0.12,"★★  GOOD",IF(M219&gt;=0.07,"★  FAIR",IF(M219&gt;=0.025,"⚠  MARGINAL","✗  AVOID"))))</f>
        <v>⚠  MARGINAL</v>
      </c>
    </row>
    <row r="220" customFormat="false" ht="15" hidden="false" customHeight="true" outlineLevel="0" collapsed="false">
      <c r="A220" s="175" t="n">
        <v>26.5</v>
      </c>
      <c r="B220" s="176" t="n">
        <f aca="false">IF(Calculator!$E$10="YES",IF(A220&lt;Calculator!$G$10,0,MIN(MIN(MOD(A220/Calculator!$F$10,1),1-MOD(A220/Calculator!$F$10,1)),ABS(MOD(A220/Calculator!$F$10,1)-0.5))),1)</f>
        <v>1</v>
      </c>
      <c r="C220" s="176" t="n">
        <f aca="false">IF(Calculator!$E$11="YES",IF(A220&lt;Calculator!$G$11,0,MIN(MIN(MOD(A220/Calculator!$F$11,1),1-MOD(A220/Calculator!$F$11,1)),ABS(MOD(A220/Calculator!$F$11,1)-0.5))),1)</f>
        <v>1</v>
      </c>
      <c r="D220" s="176" t="n">
        <f aca="false">IF(Calculator!$E$12="YES",IF(A220&lt;Calculator!$G$12,0,MIN(MIN(MOD(A220/Calculator!$F$12,1),1-MOD(A220/Calculator!$F$12,1)),ABS(MOD(A220/Calculator!$F$12,1)-0.5))),1)</f>
        <v>1</v>
      </c>
      <c r="E220" s="176" t="n">
        <f aca="false">IF(Calculator!$E$13="YES",IF(A220&lt;Calculator!$G$13,0,MIN(MIN(MOD(A220/Calculator!$F$13,1),1-MOD(A220/Calculator!$F$13,1)),ABS(MOD(A220/Calculator!$F$13,1)-0.5))),1)</f>
        <v>0.17035087719298</v>
      </c>
      <c r="F220" s="176" t="n">
        <f aca="false">IF(Calculator!$E$14="YES",IF(A220&lt;Calculator!$G$14,0,MIN(MIN(MOD(A220/Calculator!$F$14,1),1-MOD(A220/Calculator!$F$14,1)),ABS(MOD(A220/Calculator!$F$14,1)-0.5))),1)</f>
        <v>0.117105263157898</v>
      </c>
      <c r="G220" s="176" t="n">
        <f aca="false">IF(Calculator!$E$15="YES",IF(A220&lt;Calculator!$G$15,0,MIN(MIN(MOD(A220/Calculator!$F$15,1),1-MOD(A220/Calculator!$F$15,1)),ABS(MOD(A220/Calculator!$F$15,1)-0.5))),1)</f>
        <v>0.136052631578948</v>
      </c>
      <c r="H220" s="176" t="n">
        <f aca="false">IF(Calculator!$E$16="YES",IF(A220&lt;Calculator!$G$16,0,MIN(MIN(MOD(A220/Calculator!$F$16,1),1-MOD(A220/Calculator!$F$16,1)),ABS(MOD(A220/Calculator!$F$16,1)-0.5))),1)</f>
        <v>0.130687719298243</v>
      </c>
      <c r="I220" s="176" t="n">
        <f aca="false">IF(Calculator!$E$17="YES",IF(A220&lt;Calculator!$G$17,0,MIN(MIN(MOD(A220/Calculator!$F$17,1),1-MOD(A220/Calculator!$F$17,1)),ABS(MOD(A220/Calculator!$F$17,1)-0.5))),1)</f>
        <v>0.0528947368421084</v>
      </c>
      <c r="J220" s="176" t="n">
        <f aca="false">IF(Calculator!$E$18="YES",IF(A220&lt;Calculator!$G$18,0,MIN(MIN(MOD(A220/Calculator!$F$18,1),1-MOD(A220/Calculator!$F$18,1)),ABS(MOD(A220/Calculator!$F$18,1)-0.5))),1)</f>
        <v>0.137964912280699</v>
      </c>
      <c r="K220" s="176" t="n">
        <f aca="false">IF(Calculator!$E$19="YES",IF(A220&lt;Calculator!$G$19,0,MIN(MIN(MOD(A220/Calculator!$F$19,1),1-MOD(A220/Calculator!$F$19,1)),ABS(MOD(A220/Calculator!$F$19,1)-0.5))),1)</f>
        <v>0.134912280701754</v>
      </c>
      <c r="L220" s="176" t="n">
        <f aca="false">IF(Calculator!$E$20="YES",IF(A220&lt;Calculator!$G$20,0,MIN(MIN(MOD(A220/Calculator!$F$20,1),1-MOD(A220/Calculator!$F$20,1)),ABS(MOD(A220/Calculator!$F$20,1)-0.5))),1)</f>
        <v>1</v>
      </c>
      <c r="M220" s="176" t="n">
        <f aca="false">MIN(B220:L220)</f>
        <v>0.0528947368421084</v>
      </c>
      <c r="N220" s="176" t="n">
        <f aca="false">SUMPRODUCT(($M$5:$M$555&gt;M220)*1)+SUMPRODUCT(($M$5:$M$555=M220)*(ROW($M$5:$M$555)&lt;ROW(M220)))+1</f>
        <v>105</v>
      </c>
      <c r="O220" s="176" t="str">
        <f aca="false">IF(M220&gt;=0.2,"★★★ EXCELLENT",IF(M220&gt;=0.12,"★★  GOOD",IF(M220&gt;=0.07,"★  FAIR",IF(M220&gt;=0.025,"⚠  MARGINAL","✗  AVOID"))))</f>
        <v>⚠  MARGINAL</v>
      </c>
    </row>
    <row r="221" customFormat="false" ht="15" hidden="false" customHeight="true" outlineLevel="0" collapsed="false">
      <c r="A221" s="173" t="n">
        <v>26.6</v>
      </c>
      <c r="B221" s="174" t="n">
        <f aca="false">IF(Calculator!$E$10="YES",IF(A221&lt;Calculator!$G$10,0,MIN(MIN(MOD(A221/Calculator!$F$10,1),1-MOD(A221/Calculator!$F$10,1)),ABS(MOD(A221/Calculator!$F$10,1)-0.5))),1)</f>
        <v>1</v>
      </c>
      <c r="C221" s="174" t="n">
        <f aca="false">IF(Calculator!$E$11="YES",IF(A221&lt;Calculator!$G$11,0,MIN(MIN(MOD(A221/Calculator!$F$11,1),1-MOD(A221/Calculator!$F$11,1)),ABS(MOD(A221/Calculator!$F$11,1)-0.5))),1)</f>
        <v>1</v>
      </c>
      <c r="D221" s="174" t="n">
        <f aca="false">IF(Calculator!$E$12="YES",IF(A221&lt;Calculator!$G$12,0,MIN(MIN(MOD(A221/Calculator!$F$12,1),1-MOD(A221/Calculator!$F$12,1)),ABS(MOD(A221/Calculator!$F$12,1)-0.5))),1)</f>
        <v>1</v>
      </c>
      <c r="E221" s="174" t="n">
        <f aca="false">IF(Calculator!$E$13="YES",IF(A221&lt;Calculator!$G$13,0,MIN(MIN(MOD(A221/Calculator!$F$13,1),1-MOD(A221/Calculator!$F$13,1)),ABS(MOD(A221/Calculator!$F$13,1)-0.5))),1)</f>
        <v>0.165333333333331</v>
      </c>
      <c r="F221" s="174" t="n">
        <f aca="false">IF(Calculator!$E$14="YES",IF(A221&lt;Calculator!$G$14,0,MIN(MIN(MOD(A221/Calculator!$F$14,1),1-MOD(A221/Calculator!$F$14,1)),ABS(MOD(A221/Calculator!$F$14,1)-0.5))),1)</f>
        <v>0.110000000000003</v>
      </c>
      <c r="G221" s="174" t="n">
        <f aca="false">IF(Calculator!$E$15="YES",IF(A221&lt;Calculator!$G$15,0,MIN(MIN(MOD(A221/Calculator!$F$15,1),1-MOD(A221/Calculator!$F$15,1)),ABS(MOD(A221/Calculator!$F$15,1)-0.5))),1)</f>
        <v>0.146</v>
      </c>
      <c r="H221" s="174" t="n">
        <f aca="false">IF(Calculator!$E$16="YES",IF(A221&lt;Calculator!$G$16,0,MIN(MIN(MOD(A221/Calculator!$F$16,1),1-MOD(A221/Calculator!$F$16,1)),ABS(MOD(A221/Calculator!$F$16,1)-0.5))),1)</f>
        <v>0.117973333333331</v>
      </c>
      <c r="I221" s="174" t="n">
        <f aca="false">IF(Calculator!$E$17="YES",IF(A221&lt;Calculator!$G$17,0,MIN(MIN(MOD(A221/Calculator!$F$17,1),1-MOD(A221/Calculator!$F$17,1)),ABS(MOD(A221/Calculator!$F$17,1)-0.5))),1)</f>
        <v>0.0380000000000029</v>
      </c>
      <c r="J221" s="174" t="n">
        <f aca="false">IF(Calculator!$E$18="YES",IF(A221&lt;Calculator!$G$18,0,MIN(MIN(MOD(A221/Calculator!$F$18,1),1-MOD(A221/Calculator!$F$18,1)),ABS(MOD(A221/Calculator!$F$18,1)-0.5))),1)</f>
        <v>0.155466666666665</v>
      </c>
      <c r="K221" s="174" t="n">
        <f aca="false">IF(Calculator!$E$19="YES",IF(A221&lt;Calculator!$G$19,0,MIN(MIN(MOD(A221/Calculator!$F$19,1),1-MOD(A221/Calculator!$F$19,1)),ABS(MOD(A221/Calculator!$F$19,1)-0.5))),1)</f>
        <v>0.114666666666666</v>
      </c>
      <c r="L221" s="174" t="n">
        <f aca="false">IF(Calculator!$E$20="YES",IF(A221&lt;Calculator!$G$20,0,MIN(MIN(MOD(A221/Calculator!$F$20,1),1-MOD(A221/Calculator!$F$20,1)),ABS(MOD(A221/Calculator!$F$20,1)-0.5))),1)</f>
        <v>1</v>
      </c>
      <c r="M221" s="174" t="n">
        <f aca="false">MIN(B221:L221)</f>
        <v>0.0380000000000029</v>
      </c>
      <c r="N221" s="174" t="n">
        <f aca="false">SUMPRODUCT(($M$5:$M$555&gt;M221)*1)+SUMPRODUCT(($M$5:$M$555=M221)*(ROW($M$5:$M$555)&lt;ROW(M221)))+1</f>
        <v>172</v>
      </c>
      <c r="O221" s="174" t="str">
        <f aca="false">IF(M221&gt;=0.2,"★★★ EXCELLENT",IF(M221&gt;=0.12,"★★  GOOD",IF(M221&gt;=0.07,"★  FAIR",IF(M221&gt;=0.025,"⚠  MARGINAL","✗  AVOID"))))</f>
        <v>⚠  MARGINAL</v>
      </c>
    </row>
    <row r="222" customFormat="false" ht="15" hidden="false" customHeight="true" outlineLevel="0" collapsed="false">
      <c r="A222" s="175" t="n">
        <v>26.7</v>
      </c>
      <c r="B222" s="176" t="n">
        <f aca="false">IF(Calculator!$E$10="YES",IF(A222&lt;Calculator!$G$10,0,MIN(MIN(MOD(A222/Calculator!$F$10,1),1-MOD(A222/Calculator!$F$10,1)),ABS(MOD(A222/Calculator!$F$10,1)-0.5))),1)</f>
        <v>1</v>
      </c>
      <c r="C222" s="176" t="n">
        <f aca="false">IF(Calculator!$E$11="YES",IF(A222&lt;Calculator!$G$11,0,MIN(MIN(MOD(A222/Calculator!$F$11,1),1-MOD(A222/Calculator!$F$11,1)),ABS(MOD(A222/Calculator!$F$11,1)-0.5))),1)</f>
        <v>1</v>
      </c>
      <c r="D222" s="176" t="n">
        <f aca="false">IF(Calculator!$E$12="YES",IF(A222&lt;Calculator!$G$12,0,MIN(MIN(MOD(A222/Calculator!$F$12,1),1-MOD(A222/Calculator!$F$12,1)),ABS(MOD(A222/Calculator!$F$12,1)-0.5))),1)</f>
        <v>1</v>
      </c>
      <c r="E222" s="176" t="n">
        <f aca="false">IF(Calculator!$E$13="YES",IF(A222&lt;Calculator!$G$13,0,MIN(MIN(MOD(A222/Calculator!$F$13,1),1-MOD(A222/Calculator!$F$13,1)),ABS(MOD(A222/Calculator!$F$13,1)-0.5))),1)</f>
        <v>0.160315789473682</v>
      </c>
      <c r="F222" s="176" t="n">
        <f aca="false">IF(Calculator!$E$14="YES",IF(A222&lt;Calculator!$G$14,0,MIN(MIN(MOD(A222/Calculator!$F$14,1),1-MOD(A222/Calculator!$F$14,1)),ABS(MOD(A222/Calculator!$F$14,1)-0.5))),1)</f>
        <v>0.102894736842109</v>
      </c>
      <c r="G222" s="176" t="n">
        <f aca="false">IF(Calculator!$E$15="YES",IF(A222&lt;Calculator!$G$15,0,MIN(MIN(MOD(A222/Calculator!$F$15,1),1-MOD(A222/Calculator!$F$15,1)),ABS(MOD(A222/Calculator!$F$15,1)-0.5))),1)</f>
        <v>0.155947368421053</v>
      </c>
      <c r="H222" s="176" t="n">
        <f aca="false">IF(Calculator!$E$16="YES",IF(A222&lt;Calculator!$G$16,0,MIN(MIN(MOD(A222/Calculator!$F$16,1),1-MOD(A222/Calculator!$F$16,1)),ABS(MOD(A222/Calculator!$F$16,1)-0.5))),1)</f>
        <v>0.105258947368419</v>
      </c>
      <c r="I222" s="176" t="n">
        <f aca="false">IF(Calculator!$E$17="YES",IF(A222&lt;Calculator!$G$17,0,MIN(MIN(MOD(A222/Calculator!$F$17,1),1-MOD(A222/Calculator!$F$17,1)),ABS(MOD(A222/Calculator!$F$17,1)-0.5))),1)</f>
        <v>0.0231052631578979</v>
      </c>
      <c r="J222" s="176" t="n">
        <f aca="false">IF(Calculator!$E$18="YES",IF(A222&lt;Calculator!$G$18,0,MIN(MIN(MOD(A222/Calculator!$F$18,1),1-MOD(A222/Calculator!$F$18,1)),ABS(MOD(A222/Calculator!$F$18,1)-0.5))),1)</f>
        <v>0.172968421052629</v>
      </c>
      <c r="K222" s="176" t="n">
        <f aca="false">IF(Calculator!$E$19="YES",IF(A222&lt;Calculator!$G$19,0,MIN(MIN(MOD(A222/Calculator!$F$19,1),1-MOD(A222/Calculator!$F$19,1)),ABS(MOD(A222/Calculator!$F$19,1)-0.5))),1)</f>
        <v>0.0944210526315787</v>
      </c>
      <c r="L222" s="176" t="n">
        <f aca="false">IF(Calculator!$E$20="YES",IF(A222&lt;Calculator!$G$20,0,MIN(MIN(MOD(A222/Calculator!$F$20,1),1-MOD(A222/Calculator!$F$20,1)),ABS(MOD(A222/Calculator!$F$20,1)-0.5))),1)</f>
        <v>1</v>
      </c>
      <c r="M222" s="176" t="n">
        <f aca="false">MIN(B222:L222)</f>
        <v>0.0231052631578979</v>
      </c>
      <c r="N222" s="176" t="n">
        <f aca="false">SUMPRODUCT(($M$5:$M$555&gt;M222)*1)+SUMPRODUCT(($M$5:$M$555=M222)*(ROW($M$5:$M$555)&lt;ROW(M222)))+1</f>
        <v>265</v>
      </c>
      <c r="O222" s="176" t="str">
        <f aca="false">IF(M222&gt;=0.2,"★★★ EXCELLENT",IF(M222&gt;=0.12,"★★  GOOD",IF(M222&gt;=0.07,"★  FAIR",IF(M222&gt;=0.025,"⚠  MARGINAL","✗  AVOID"))))</f>
        <v>✗  AVOID</v>
      </c>
    </row>
    <row r="223" customFormat="false" ht="15" hidden="false" customHeight="true" outlineLevel="0" collapsed="false">
      <c r="A223" s="173" t="n">
        <v>26.8</v>
      </c>
      <c r="B223" s="174" t="n">
        <f aca="false">IF(Calculator!$E$10="YES",IF(A223&lt;Calculator!$G$10,0,MIN(MIN(MOD(A223/Calculator!$F$10,1),1-MOD(A223/Calculator!$F$10,1)),ABS(MOD(A223/Calculator!$F$10,1)-0.5))),1)</f>
        <v>1</v>
      </c>
      <c r="C223" s="174" t="n">
        <f aca="false">IF(Calculator!$E$11="YES",IF(A223&lt;Calculator!$G$11,0,MIN(MIN(MOD(A223/Calculator!$F$11,1),1-MOD(A223/Calculator!$F$11,1)),ABS(MOD(A223/Calculator!$F$11,1)-0.5))),1)</f>
        <v>1</v>
      </c>
      <c r="D223" s="174" t="n">
        <f aca="false">IF(Calculator!$E$12="YES",IF(A223&lt;Calculator!$G$12,0,MIN(MIN(MOD(A223/Calculator!$F$12,1),1-MOD(A223/Calculator!$F$12,1)),ABS(MOD(A223/Calculator!$F$12,1)-0.5))),1)</f>
        <v>1</v>
      </c>
      <c r="E223" s="174" t="n">
        <f aca="false">IF(Calculator!$E$13="YES",IF(A223&lt;Calculator!$G$13,0,MIN(MIN(MOD(A223/Calculator!$F$13,1),1-MOD(A223/Calculator!$F$13,1)),ABS(MOD(A223/Calculator!$F$13,1)-0.5))),1)</f>
        <v>0.155298245614033</v>
      </c>
      <c r="F223" s="174" t="n">
        <f aca="false">IF(Calculator!$E$14="YES",IF(A223&lt;Calculator!$G$14,0,MIN(MIN(MOD(A223/Calculator!$F$14,1),1-MOD(A223/Calculator!$F$14,1)),ABS(MOD(A223/Calculator!$F$14,1)-0.5))),1)</f>
        <v>0.095789473684214</v>
      </c>
      <c r="G223" s="174" t="n">
        <f aca="false">IF(Calculator!$E$15="YES",IF(A223&lt;Calculator!$G$15,0,MIN(MIN(MOD(A223/Calculator!$F$15,1),1-MOD(A223/Calculator!$F$15,1)),ABS(MOD(A223/Calculator!$F$15,1)-0.5))),1)</f>
        <v>0.165894736842106</v>
      </c>
      <c r="H223" s="174" t="n">
        <f aca="false">IF(Calculator!$E$16="YES",IF(A223&lt;Calculator!$G$16,0,MIN(MIN(MOD(A223/Calculator!$F$16,1),1-MOD(A223/Calculator!$F$16,1)),ABS(MOD(A223/Calculator!$F$16,1)-0.5))),1)</f>
        <v>0.0925445614035065</v>
      </c>
      <c r="I223" s="174" t="n">
        <f aca="false">IF(Calculator!$E$17="YES",IF(A223&lt;Calculator!$G$17,0,MIN(MIN(MOD(A223/Calculator!$F$17,1),1-MOD(A223/Calculator!$F$17,1)),ABS(MOD(A223/Calculator!$F$17,1)-0.5))),1)</f>
        <v>0.00821052631579233</v>
      </c>
      <c r="J223" s="174" t="n">
        <f aca="false">IF(Calculator!$E$18="YES",IF(A223&lt;Calculator!$G$18,0,MIN(MIN(MOD(A223/Calculator!$F$18,1),1-MOD(A223/Calculator!$F$18,1)),ABS(MOD(A223/Calculator!$F$18,1)-0.5))),1)</f>
        <v>0.190470175438595</v>
      </c>
      <c r="K223" s="174" t="n">
        <f aca="false">IF(Calculator!$E$19="YES",IF(A223&lt;Calculator!$G$19,0,MIN(MIN(MOD(A223/Calculator!$F$19,1),1-MOD(A223/Calculator!$F$19,1)),ABS(MOD(A223/Calculator!$F$19,1)-0.5))),1)</f>
        <v>0.074175438596491</v>
      </c>
      <c r="L223" s="174" t="n">
        <f aca="false">IF(Calculator!$E$20="YES",IF(A223&lt;Calculator!$G$20,0,MIN(MIN(MOD(A223/Calculator!$F$20,1),1-MOD(A223/Calculator!$F$20,1)),ABS(MOD(A223/Calculator!$F$20,1)-0.5))),1)</f>
        <v>1</v>
      </c>
      <c r="M223" s="174" t="n">
        <f aca="false">MIN(B223:L223)</f>
        <v>0.00821052631579233</v>
      </c>
      <c r="N223" s="174" t="n">
        <f aca="false">SUMPRODUCT(($M$5:$M$555&gt;M223)*1)+SUMPRODUCT(($M$5:$M$555=M223)*(ROW($M$5:$M$555)&lt;ROW(M223)))+1</f>
        <v>396</v>
      </c>
      <c r="O223" s="174" t="str">
        <f aca="false">IF(M223&gt;=0.2,"★★★ EXCELLENT",IF(M223&gt;=0.12,"★★  GOOD",IF(M223&gt;=0.07,"★  FAIR",IF(M223&gt;=0.025,"⚠  MARGINAL","✗  AVOID"))))</f>
        <v>✗  AVOID</v>
      </c>
    </row>
    <row r="224" customFormat="false" ht="15" hidden="false" customHeight="true" outlineLevel="0" collapsed="false">
      <c r="A224" s="175" t="n">
        <v>26.9</v>
      </c>
      <c r="B224" s="176" t="n">
        <f aca="false">IF(Calculator!$E$10="YES",IF(A224&lt;Calculator!$G$10,0,MIN(MIN(MOD(A224/Calculator!$F$10,1),1-MOD(A224/Calculator!$F$10,1)),ABS(MOD(A224/Calculator!$F$10,1)-0.5))),1)</f>
        <v>1</v>
      </c>
      <c r="C224" s="176" t="n">
        <f aca="false">IF(Calculator!$E$11="YES",IF(A224&lt;Calculator!$G$11,0,MIN(MIN(MOD(A224/Calculator!$F$11,1),1-MOD(A224/Calculator!$F$11,1)),ABS(MOD(A224/Calculator!$F$11,1)-0.5))),1)</f>
        <v>1</v>
      </c>
      <c r="D224" s="176" t="n">
        <f aca="false">IF(Calculator!$E$12="YES",IF(A224&lt;Calculator!$G$12,0,MIN(MIN(MOD(A224/Calculator!$F$12,1),1-MOD(A224/Calculator!$F$12,1)),ABS(MOD(A224/Calculator!$F$12,1)-0.5))),1)</f>
        <v>1</v>
      </c>
      <c r="E224" s="176" t="n">
        <f aca="false">IF(Calculator!$E$13="YES",IF(A224&lt;Calculator!$G$13,0,MIN(MIN(MOD(A224/Calculator!$F$13,1),1-MOD(A224/Calculator!$F$13,1)),ABS(MOD(A224/Calculator!$F$13,1)-0.5))),1)</f>
        <v>0.150280701754384</v>
      </c>
      <c r="F224" s="176" t="n">
        <f aca="false">IF(Calculator!$E$14="YES",IF(A224&lt;Calculator!$G$14,0,MIN(MIN(MOD(A224/Calculator!$F$14,1),1-MOD(A224/Calculator!$F$14,1)),ABS(MOD(A224/Calculator!$F$14,1)-0.5))),1)</f>
        <v>0.0886842105263193</v>
      </c>
      <c r="G224" s="176" t="n">
        <f aca="false">IF(Calculator!$E$15="YES",IF(A224&lt;Calculator!$G$15,0,MIN(MIN(MOD(A224/Calculator!$F$15,1),1-MOD(A224/Calculator!$F$15,1)),ABS(MOD(A224/Calculator!$F$15,1)-0.5))),1)</f>
        <v>0.175842105263158</v>
      </c>
      <c r="H224" s="176" t="n">
        <f aca="false">IF(Calculator!$E$16="YES",IF(A224&lt;Calculator!$G$16,0,MIN(MIN(MOD(A224/Calculator!$F$16,1),1-MOD(A224/Calculator!$F$16,1)),ABS(MOD(A224/Calculator!$F$16,1)-0.5))),1)</f>
        <v>0.0798301754385942</v>
      </c>
      <c r="I224" s="176" t="n">
        <f aca="false">IF(Calculator!$E$17="YES",IF(A224&lt;Calculator!$G$17,0,MIN(MIN(MOD(A224/Calculator!$F$17,1),1-MOD(A224/Calculator!$F$17,1)),ABS(MOD(A224/Calculator!$F$17,1)-0.5))),1)</f>
        <v>0.00668421052631274</v>
      </c>
      <c r="J224" s="176" t="n">
        <f aca="false">IF(Calculator!$E$18="YES",IF(A224&lt;Calculator!$G$18,0,MIN(MIN(MOD(A224/Calculator!$F$18,1),1-MOD(A224/Calculator!$F$18,1)),ABS(MOD(A224/Calculator!$F$18,1)-0.5))),1)</f>
        <v>0.207971929824559</v>
      </c>
      <c r="K224" s="176" t="n">
        <f aca="false">IF(Calculator!$E$19="YES",IF(A224&lt;Calculator!$G$19,0,MIN(MIN(MOD(A224/Calculator!$F$19,1),1-MOD(A224/Calculator!$F$19,1)),ABS(MOD(A224/Calculator!$F$19,1)-0.5))),1)</f>
        <v>0.0539298245614042</v>
      </c>
      <c r="L224" s="176" t="n">
        <f aca="false">IF(Calculator!$E$20="YES",IF(A224&lt;Calculator!$G$20,0,MIN(MIN(MOD(A224/Calculator!$F$20,1),1-MOD(A224/Calculator!$F$20,1)),ABS(MOD(A224/Calculator!$F$20,1)-0.5))),1)</f>
        <v>1</v>
      </c>
      <c r="M224" s="176" t="n">
        <f aca="false">MIN(B224:L224)</f>
        <v>0.00668421052631274</v>
      </c>
      <c r="N224" s="176" t="n">
        <f aca="false">SUMPRODUCT(($M$5:$M$555&gt;M224)*1)+SUMPRODUCT(($M$5:$M$555=M224)*(ROW($M$5:$M$555)&lt;ROW(M224)))+1</f>
        <v>414</v>
      </c>
      <c r="O224" s="176" t="str">
        <f aca="false">IF(M224&gt;=0.2,"★★★ EXCELLENT",IF(M224&gt;=0.12,"★★  GOOD",IF(M224&gt;=0.07,"★  FAIR",IF(M224&gt;=0.025,"⚠  MARGINAL","✗  AVOID"))))</f>
        <v>✗  AVOID</v>
      </c>
    </row>
    <row r="225" customFormat="false" ht="15" hidden="false" customHeight="true" outlineLevel="0" collapsed="false">
      <c r="A225" s="173" t="n">
        <v>27</v>
      </c>
      <c r="B225" s="174" t="n">
        <f aca="false">IF(Calculator!$E$10="YES",IF(A225&lt;Calculator!$G$10,0,MIN(MIN(MOD(A225/Calculator!$F$10,1),1-MOD(A225/Calculator!$F$10,1)),ABS(MOD(A225/Calculator!$F$10,1)-0.5))),1)</f>
        <v>1</v>
      </c>
      <c r="C225" s="174" t="n">
        <f aca="false">IF(Calculator!$E$11="YES",IF(A225&lt;Calculator!$G$11,0,MIN(MIN(MOD(A225/Calculator!$F$11,1),1-MOD(A225/Calculator!$F$11,1)),ABS(MOD(A225/Calculator!$F$11,1)-0.5))),1)</f>
        <v>1</v>
      </c>
      <c r="D225" s="174" t="n">
        <f aca="false">IF(Calculator!$E$12="YES",IF(A225&lt;Calculator!$G$12,0,MIN(MIN(MOD(A225/Calculator!$F$12,1),1-MOD(A225/Calculator!$F$12,1)),ABS(MOD(A225/Calculator!$F$12,1)-0.5))),1)</f>
        <v>1</v>
      </c>
      <c r="E225" s="174" t="n">
        <f aca="false">IF(Calculator!$E$13="YES",IF(A225&lt;Calculator!$G$13,0,MIN(MIN(MOD(A225/Calculator!$F$13,1),1-MOD(A225/Calculator!$F$13,1)),ABS(MOD(A225/Calculator!$F$13,1)-0.5))),1)</f>
        <v>0.145263157894735</v>
      </c>
      <c r="F225" s="174" t="n">
        <f aca="false">IF(Calculator!$E$14="YES",IF(A225&lt;Calculator!$G$14,0,MIN(MIN(MOD(A225/Calculator!$F$14,1),1-MOD(A225/Calculator!$F$14,1)),ABS(MOD(A225/Calculator!$F$14,1)-0.5))),1)</f>
        <v>0.0815789473684245</v>
      </c>
      <c r="G225" s="174" t="n">
        <f aca="false">IF(Calculator!$E$15="YES",IF(A225&lt;Calculator!$G$15,0,MIN(MIN(MOD(A225/Calculator!$F$15,1),1-MOD(A225/Calculator!$F$15,1)),ABS(MOD(A225/Calculator!$F$15,1)-0.5))),1)</f>
        <v>0.185789473684211</v>
      </c>
      <c r="H225" s="174" t="n">
        <f aca="false">IF(Calculator!$E$16="YES",IF(A225&lt;Calculator!$G$16,0,MIN(MIN(MOD(A225/Calculator!$F$16,1),1-MOD(A225/Calculator!$F$16,1)),ABS(MOD(A225/Calculator!$F$16,1)-0.5))),1)</f>
        <v>0.0671157894736818</v>
      </c>
      <c r="I225" s="174" t="n">
        <f aca="false">IF(Calculator!$E$17="YES",IF(A225&lt;Calculator!$G$17,0,MIN(MIN(MOD(A225/Calculator!$F$17,1),1-MOD(A225/Calculator!$F$17,1)),ABS(MOD(A225/Calculator!$F$17,1)-0.5))),1)</f>
        <v>0.0215789473684183</v>
      </c>
      <c r="J225" s="174" t="n">
        <f aca="false">IF(Calculator!$E$18="YES",IF(A225&lt;Calculator!$G$18,0,MIN(MIN(MOD(A225/Calculator!$F$18,1),1-MOD(A225/Calculator!$F$18,1)),ABS(MOD(A225/Calculator!$F$18,1)-0.5))),1)</f>
        <v>0.225473684210524</v>
      </c>
      <c r="K225" s="174" t="n">
        <f aca="false">IF(Calculator!$E$19="YES",IF(A225&lt;Calculator!$G$19,0,MIN(MIN(MOD(A225/Calculator!$F$19,1),1-MOD(A225/Calculator!$F$19,1)),ABS(MOD(A225/Calculator!$F$19,1)-0.5))),1)</f>
        <v>0.0336842105263155</v>
      </c>
      <c r="L225" s="174" t="n">
        <f aca="false">IF(Calculator!$E$20="YES",IF(A225&lt;Calculator!$G$20,0,MIN(MIN(MOD(A225/Calculator!$F$20,1),1-MOD(A225/Calculator!$F$20,1)),ABS(MOD(A225/Calculator!$F$20,1)-0.5))),1)</f>
        <v>1</v>
      </c>
      <c r="M225" s="174" t="n">
        <f aca="false">MIN(B225:L225)</f>
        <v>0.0215789473684183</v>
      </c>
      <c r="N225" s="174" t="n">
        <f aca="false">SUMPRODUCT(($M$5:$M$555&gt;M225)*1)+SUMPRODUCT(($M$5:$M$555=M225)*(ROW($M$5:$M$555)&lt;ROW(M225)))+1</f>
        <v>277</v>
      </c>
      <c r="O225" s="174" t="str">
        <f aca="false">IF(M225&gt;=0.2,"★★★ EXCELLENT",IF(M225&gt;=0.12,"★★  GOOD",IF(M225&gt;=0.07,"★  FAIR",IF(M225&gt;=0.025,"⚠  MARGINAL","✗  AVOID"))))</f>
        <v>✗  AVOID</v>
      </c>
    </row>
    <row r="226" customFormat="false" ht="15" hidden="false" customHeight="true" outlineLevel="0" collapsed="false">
      <c r="A226" s="175" t="n">
        <v>27.1</v>
      </c>
      <c r="B226" s="176" t="n">
        <f aca="false">IF(Calculator!$E$10="YES",IF(A226&lt;Calculator!$G$10,0,MIN(MIN(MOD(A226/Calculator!$F$10,1),1-MOD(A226/Calculator!$F$10,1)),ABS(MOD(A226/Calculator!$F$10,1)-0.5))),1)</f>
        <v>1</v>
      </c>
      <c r="C226" s="176" t="n">
        <f aca="false">IF(Calculator!$E$11="YES",IF(A226&lt;Calculator!$G$11,0,MIN(MIN(MOD(A226/Calculator!$F$11,1),1-MOD(A226/Calculator!$F$11,1)),ABS(MOD(A226/Calculator!$F$11,1)-0.5))),1)</f>
        <v>1</v>
      </c>
      <c r="D226" s="176" t="n">
        <f aca="false">IF(Calculator!$E$12="YES",IF(A226&lt;Calculator!$G$12,0,MIN(MIN(MOD(A226/Calculator!$F$12,1),1-MOD(A226/Calculator!$F$12,1)),ABS(MOD(A226/Calculator!$F$12,1)-0.5))),1)</f>
        <v>1</v>
      </c>
      <c r="E226" s="176" t="n">
        <f aca="false">IF(Calculator!$E$13="YES",IF(A226&lt;Calculator!$G$13,0,MIN(MIN(MOD(A226/Calculator!$F$13,1),1-MOD(A226/Calculator!$F$13,1)),ABS(MOD(A226/Calculator!$F$13,1)-0.5))),1)</f>
        <v>0.140245614035086</v>
      </c>
      <c r="F226" s="176" t="n">
        <f aca="false">IF(Calculator!$E$14="YES",IF(A226&lt;Calculator!$G$14,0,MIN(MIN(MOD(A226/Calculator!$F$14,1),1-MOD(A226/Calculator!$F$14,1)),ABS(MOD(A226/Calculator!$F$14,1)-0.5))),1)</f>
        <v>0.0744736842105296</v>
      </c>
      <c r="G226" s="176" t="n">
        <f aca="false">IF(Calculator!$E$15="YES",IF(A226&lt;Calculator!$G$15,0,MIN(MIN(MOD(A226/Calculator!$F$15,1),1-MOD(A226/Calculator!$F$15,1)),ABS(MOD(A226/Calculator!$F$15,1)-0.5))),1)</f>
        <v>0.195736842105263</v>
      </c>
      <c r="H226" s="176" t="n">
        <f aca="false">IF(Calculator!$E$16="YES",IF(A226&lt;Calculator!$G$16,0,MIN(MIN(MOD(A226/Calculator!$F$16,1),1-MOD(A226/Calculator!$F$16,1)),ABS(MOD(A226/Calculator!$F$16,1)-0.5))),1)</f>
        <v>0.0544014035087694</v>
      </c>
      <c r="I226" s="176" t="n">
        <f aca="false">IF(Calculator!$E$17="YES",IF(A226&lt;Calculator!$G$17,0,MIN(MIN(MOD(A226/Calculator!$F$17,1),1-MOD(A226/Calculator!$F$17,1)),ABS(MOD(A226/Calculator!$F$17,1)-0.5))),1)</f>
        <v>0.0364736842105238</v>
      </c>
      <c r="J226" s="176" t="n">
        <f aca="false">IF(Calculator!$E$18="YES",IF(A226&lt;Calculator!$G$18,0,MIN(MIN(MOD(A226/Calculator!$F$18,1),1-MOD(A226/Calculator!$F$18,1)),ABS(MOD(A226/Calculator!$F$18,1)-0.5))),1)</f>
        <v>0.242975438596489</v>
      </c>
      <c r="K226" s="176" t="n">
        <f aca="false">IF(Calculator!$E$19="YES",IF(A226&lt;Calculator!$G$19,0,MIN(MIN(MOD(A226/Calculator!$F$19,1),1-MOD(A226/Calculator!$F$19,1)),ABS(MOD(A226/Calculator!$F$19,1)-0.5))),1)</f>
        <v>0.0134385964912278</v>
      </c>
      <c r="L226" s="176" t="n">
        <f aca="false">IF(Calculator!$E$20="YES",IF(A226&lt;Calculator!$G$20,0,MIN(MIN(MOD(A226/Calculator!$F$20,1),1-MOD(A226/Calculator!$F$20,1)),ABS(MOD(A226/Calculator!$F$20,1)-0.5))),1)</f>
        <v>1</v>
      </c>
      <c r="M226" s="176" t="n">
        <f aca="false">MIN(B226:L226)</f>
        <v>0.0134385964912278</v>
      </c>
      <c r="N226" s="176" t="n">
        <f aca="false">SUMPRODUCT(($M$5:$M$555&gt;M226)*1)+SUMPRODUCT(($M$5:$M$555=M226)*(ROW($M$5:$M$555)&lt;ROW(M226)))+1</f>
        <v>342</v>
      </c>
      <c r="O226" s="176" t="str">
        <f aca="false">IF(M226&gt;=0.2,"★★★ EXCELLENT",IF(M226&gt;=0.12,"★★  GOOD",IF(M226&gt;=0.07,"★  FAIR",IF(M226&gt;=0.025,"⚠  MARGINAL","✗  AVOID"))))</f>
        <v>✗  AVOID</v>
      </c>
    </row>
    <row r="227" customFormat="false" ht="15" hidden="false" customHeight="true" outlineLevel="0" collapsed="false">
      <c r="A227" s="173" t="n">
        <v>27.2</v>
      </c>
      <c r="B227" s="174" t="n">
        <f aca="false">IF(Calculator!$E$10="YES",IF(A227&lt;Calculator!$G$10,0,MIN(MIN(MOD(A227/Calculator!$F$10,1),1-MOD(A227/Calculator!$F$10,1)),ABS(MOD(A227/Calculator!$F$10,1)-0.5))),1)</f>
        <v>1</v>
      </c>
      <c r="C227" s="174" t="n">
        <f aca="false">IF(Calculator!$E$11="YES",IF(A227&lt;Calculator!$G$11,0,MIN(MIN(MOD(A227/Calculator!$F$11,1),1-MOD(A227/Calculator!$F$11,1)),ABS(MOD(A227/Calculator!$F$11,1)-0.5))),1)</f>
        <v>1</v>
      </c>
      <c r="D227" s="174" t="n">
        <f aca="false">IF(Calculator!$E$12="YES",IF(A227&lt;Calculator!$G$12,0,MIN(MIN(MOD(A227/Calculator!$F$12,1),1-MOD(A227/Calculator!$F$12,1)),ABS(MOD(A227/Calculator!$F$12,1)-0.5))),1)</f>
        <v>1</v>
      </c>
      <c r="E227" s="174" t="n">
        <f aca="false">IF(Calculator!$E$13="YES",IF(A227&lt;Calculator!$G$13,0,MIN(MIN(MOD(A227/Calculator!$F$13,1),1-MOD(A227/Calculator!$F$13,1)),ABS(MOD(A227/Calculator!$F$13,1)-0.5))),1)</f>
        <v>0.135228070175437</v>
      </c>
      <c r="F227" s="174" t="n">
        <f aca="false">IF(Calculator!$E$14="YES",IF(A227&lt;Calculator!$G$14,0,MIN(MIN(MOD(A227/Calculator!$F$14,1),1-MOD(A227/Calculator!$F$14,1)),ABS(MOD(A227/Calculator!$F$14,1)-0.5))),1)</f>
        <v>0.0673684210526351</v>
      </c>
      <c r="G227" s="174" t="n">
        <f aca="false">IF(Calculator!$E$15="YES",IF(A227&lt;Calculator!$G$15,0,MIN(MIN(MOD(A227/Calculator!$F$15,1),1-MOD(A227/Calculator!$F$15,1)),ABS(MOD(A227/Calculator!$F$15,1)-0.5))),1)</f>
        <v>0.205684210526316</v>
      </c>
      <c r="H227" s="174" t="n">
        <f aca="false">IF(Calculator!$E$16="YES",IF(A227&lt;Calculator!$G$16,0,MIN(MIN(MOD(A227/Calculator!$F$16,1),1-MOD(A227/Calculator!$F$16,1)),ABS(MOD(A227/Calculator!$F$16,1)-0.5))),1)</f>
        <v>0.0416870175438575</v>
      </c>
      <c r="I227" s="174" t="n">
        <f aca="false">IF(Calculator!$E$17="YES",IF(A227&lt;Calculator!$G$17,0,MIN(MIN(MOD(A227/Calculator!$F$17,1),1-MOD(A227/Calculator!$F$17,1)),ABS(MOD(A227/Calculator!$F$17,1)-0.5))),1)</f>
        <v>0.0513684210526284</v>
      </c>
      <c r="J227" s="174" t="n">
        <f aca="false">IF(Calculator!$E$18="YES",IF(A227&lt;Calculator!$G$18,0,MIN(MIN(MOD(A227/Calculator!$F$18,1),1-MOD(A227/Calculator!$F$18,1)),ABS(MOD(A227/Calculator!$F$18,1)-0.5))),1)</f>
        <v>0.239522807017546</v>
      </c>
      <c r="K227" s="174" t="n">
        <f aca="false">IF(Calculator!$E$19="YES",IF(A227&lt;Calculator!$G$19,0,MIN(MIN(MOD(A227/Calculator!$F$19,1),1-MOD(A227/Calculator!$F$19,1)),ABS(MOD(A227/Calculator!$F$19,1)-0.5))),1)</f>
        <v>0.00680701754385904</v>
      </c>
      <c r="L227" s="174" t="n">
        <f aca="false">IF(Calculator!$E$20="YES",IF(A227&lt;Calculator!$G$20,0,MIN(MIN(MOD(A227/Calculator!$F$20,1),1-MOD(A227/Calculator!$F$20,1)),ABS(MOD(A227/Calculator!$F$20,1)-0.5))),1)</f>
        <v>1</v>
      </c>
      <c r="M227" s="174" t="n">
        <f aca="false">MIN(B227:L227)</f>
        <v>0.00680701754385904</v>
      </c>
      <c r="N227" s="174" t="n">
        <f aca="false">SUMPRODUCT(($M$5:$M$555&gt;M227)*1)+SUMPRODUCT(($M$5:$M$555=M227)*(ROW($M$5:$M$555)&lt;ROW(M227)))+1</f>
        <v>412</v>
      </c>
      <c r="O227" s="174" t="str">
        <f aca="false">IF(M227&gt;=0.2,"★★★ EXCELLENT",IF(M227&gt;=0.12,"★★  GOOD",IF(M227&gt;=0.07,"★  FAIR",IF(M227&gt;=0.025,"⚠  MARGINAL","✗  AVOID"))))</f>
        <v>✗  AVOID</v>
      </c>
    </row>
    <row r="228" customFormat="false" ht="15" hidden="false" customHeight="true" outlineLevel="0" collapsed="false">
      <c r="A228" s="175" t="n">
        <v>27.3</v>
      </c>
      <c r="B228" s="176" t="n">
        <f aca="false">IF(Calculator!$E$10="YES",IF(A228&lt;Calculator!$G$10,0,MIN(MIN(MOD(A228/Calculator!$F$10,1),1-MOD(A228/Calculator!$F$10,1)),ABS(MOD(A228/Calculator!$F$10,1)-0.5))),1)</f>
        <v>1</v>
      </c>
      <c r="C228" s="176" t="n">
        <f aca="false">IF(Calculator!$E$11="YES",IF(A228&lt;Calculator!$G$11,0,MIN(MIN(MOD(A228/Calculator!$F$11,1),1-MOD(A228/Calculator!$F$11,1)),ABS(MOD(A228/Calculator!$F$11,1)-0.5))),1)</f>
        <v>1</v>
      </c>
      <c r="D228" s="176" t="n">
        <f aca="false">IF(Calculator!$E$12="YES",IF(A228&lt;Calculator!$G$12,0,MIN(MIN(MOD(A228/Calculator!$F$12,1),1-MOD(A228/Calculator!$F$12,1)),ABS(MOD(A228/Calculator!$F$12,1)-0.5))),1)</f>
        <v>1</v>
      </c>
      <c r="E228" s="176" t="n">
        <f aca="false">IF(Calculator!$E$13="YES",IF(A228&lt;Calculator!$G$13,0,MIN(MIN(MOD(A228/Calculator!$F$13,1),1-MOD(A228/Calculator!$F$13,1)),ABS(MOD(A228/Calculator!$F$13,1)-0.5))),1)</f>
        <v>0.130210526315788</v>
      </c>
      <c r="F228" s="176" t="n">
        <f aca="false">IF(Calculator!$E$14="YES",IF(A228&lt;Calculator!$G$14,0,MIN(MIN(MOD(A228/Calculator!$F$14,1),1-MOD(A228/Calculator!$F$14,1)),ABS(MOD(A228/Calculator!$F$14,1)-0.5))),1)</f>
        <v>0.0602631578947404</v>
      </c>
      <c r="G228" s="176" t="n">
        <f aca="false">IF(Calculator!$E$15="YES",IF(A228&lt;Calculator!$G$15,0,MIN(MIN(MOD(A228/Calculator!$F$15,1),1-MOD(A228/Calculator!$F$15,1)),ABS(MOD(A228/Calculator!$F$15,1)-0.5))),1)</f>
        <v>0.215631578947369</v>
      </c>
      <c r="H228" s="176" t="n">
        <f aca="false">IF(Calculator!$E$16="YES",IF(A228&lt;Calculator!$G$16,0,MIN(MIN(MOD(A228/Calculator!$F$16,1),1-MOD(A228/Calculator!$F$16,1)),ABS(MOD(A228/Calculator!$F$16,1)-0.5))),1)</f>
        <v>0.0289726315789451</v>
      </c>
      <c r="I228" s="176" t="n">
        <f aca="false">IF(Calculator!$E$17="YES",IF(A228&lt;Calculator!$G$17,0,MIN(MIN(MOD(A228/Calculator!$F$17,1),1-MOD(A228/Calculator!$F$17,1)),ABS(MOD(A228/Calculator!$F$17,1)-0.5))),1)</f>
        <v>0.0662631578947339</v>
      </c>
      <c r="J228" s="176" t="n">
        <f aca="false">IF(Calculator!$E$18="YES",IF(A228&lt;Calculator!$G$18,0,MIN(MIN(MOD(A228/Calculator!$F$18,1),1-MOD(A228/Calculator!$F$18,1)),ABS(MOD(A228/Calculator!$F$18,1)-0.5))),1)</f>
        <v>0.222021052631581</v>
      </c>
      <c r="K228" s="176" t="n">
        <f aca="false">IF(Calculator!$E$19="YES",IF(A228&lt;Calculator!$G$19,0,MIN(MIN(MOD(A228/Calculator!$F$19,1),1-MOD(A228/Calculator!$F$19,1)),ABS(MOD(A228/Calculator!$F$19,1)-0.5))),1)</f>
        <v>0.0270526315789477</v>
      </c>
      <c r="L228" s="176" t="n">
        <f aca="false">IF(Calculator!$E$20="YES",IF(A228&lt;Calculator!$G$20,0,MIN(MIN(MOD(A228/Calculator!$F$20,1),1-MOD(A228/Calculator!$F$20,1)),ABS(MOD(A228/Calculator!$F$20,1)-0.5))),1)</f>
        <v>1</v>
      </c>
      <c r="M228" s="176" t="n">
        <f aca="false">MIN(B228:L228)</f>
        <v>0.0270526315789477</v>
      </c>
      <c r="N228" s="176" t="n">
        <f aca="false">SUMPRODUCT(($M$5:$M$555&gt;M228)*1)+SUMPRODUCT(($M$5:$M$555=M228)*(ROW($M$5:$M$555)&lt;ROW(M228)))+1</f>
        <v>234</v>
      </c>
      <c r="O228" s="176" t="str">
        <f aca="false">IF(M228&gt;=0.2,"★★★ EXCELLENT",IF(M228&gt;=0.12,"★★  GOOD",IF(M228&gt;=0.07,"★  FAIR",IF(M228&gt;=0.025,"⚠  MARGINAL","✗  AVOID"))))</f>
        <v>⚠  MARGINAL</v>
      </c>
    </row>
    <row r="229" customFormat="false" ht="15" hidden="false" customHeight="true" outlineLevel="0" collapsed="false">
      <c r="A229" s="173" t="n">
        <v>27.4</v>
      </c>
      <c r="B229" s="174" t="n">
        <f aca="false">IF(Calculator!$E$10="YES",IF(A229&lt;Calculator!$G$10,0,MIN(MIN(MOD(A229/Calculator!$F$10,1),1-MOD(A229/Calculator!$F$10,1)),ABS(MOD(A229/Calculator!$F$10,1)-0.5))),1)</f>
        <v>1</v>
      </c>
      <c r="C229" s="174" t="n">
        <f aca="false">IF(Calculator!$E$11="YES",IF(A229&lt;Calculator!$G$11,0,MIN(MIN(MOD(A229/Calculator!$F$11,1),1-MOD(A229/Calculator!$F$11,1)),ABS(MOD(A229/Calculator!$F$11,1)-0.5))),1)</f>
        <v>1</v>
      </c>
      <c r="D229" s="174" t="n">
        <f aca="false">IF(Calculator!$E$12="YES",IF(A229&lt;Calculator!$G$12,0,MIN(MIN(MOD(A229/Calculator!$F$12,1),1-MOD(A229/Calculator!$F$12,1)),ABS(MOD(A229/Calculator!$F$12,1)-0.5))),1)</f>
        <v>1</v>
      </c>
      <c r="E229" s="174" t="n">
        <f aca="false">IF(Calculator!$E$13="YES",IF(A229&lt;Calculator!$G$13,0,MIN(MIN(MOD(A229/Calculator!$F$13,1),1-MOD(A229/Calculator!$F$13,1)),ABS(MOD(A229/Calculator!$F$13,1)-0.5))),1)</f>
        <v>0.125192982456138</v>
      </c>
      <c r="F229" s="174" t="n">
        <f aca="false">IF(Calculator!$E$14="YES",IF(A229&lt;Calculator!$G$14,0,MIN(MIN(MOD(A229/Calculator!$F$14,1),1-MOD(A229/Calculator!$F$14,1)),ABS(MOD(A229/Calculator!$F$14,1)-0.5))),1)</f>
        <v>0.0531578947368456</v>
      </c>
      <c r="G229" s="174" t="n">
        <f aca="false">IF(Calculator!$E$15="YES",IF(A229&lt;Calculator!$G$15,0,MIN(MIN(MOD(A229/Calculator!$F$15,1),1-MOD(A229/Calculator!$F$15,1)),ABS(MOD(A229/Calculator!$F$15,1)-0.5))),1)</f>
        <v>0.225578947368421</v>
      </c>
      <c r="H229" s="174" t="n">
        <f aca="false">IF(Calculator!$E$16="YES",IF(A229&lt;Calculator!$G$16,0,MIN(MIN(MOD(A229/Calculator!$F$16,1),1-MOD(A229/Calculator!$F$16,1)),ABS(MOD(A229/Calculator!$F$16,1)-0.5))),1)</f>
        <v>0.0162582456140328</v>
      </c>
      <c r="I229" s="174" t="n">
        <f aca="false">IF(Calculator!$E$17="YES",IF(A229&lt;Calculator!$G$17,0,MIN(MIN(MOD(A229/Calculator!$F$17,1),1-MOD(A229/Calculator!$F$17,1)),ABS(MOD(A229/Calculator!$F$17,1)-0.5))),1)</f>
        <v>0.0811578947368385</v>
      </c>
      <c r="J229" s="174" t="n">
        <f aca="false">IF(Calculator!$E$18="YES",IF(A229&lt;Calculator!$G$18,0,MIN(MIN(MOD(A229/Calculator!$F$18,1),1-MOD(A229/Calculator!$F$18,1)),ABS(MOD(A229/Calculator!$F$18,1)-0.5))),1)</f>
        <v>0.204519298245617</v>
      </c>
      <c r="K229" s="174" t="n">
        <f aca="false">IF(Calculator!$E$19="YES",IF(A229&lt;Calculator!$G$19,0,MIN(MIN(MOD(A229/Calculator!$F$19,1),1-MOD(A229/Calculator!$F$19,1)),ABS(MOD(A229/Calculator!$F$19,1)-0.5))),1)</f>
        <v>0.0472982456140345</v>
      </c>
      <c r="L229" s="174" t="n">
        <f aca="false">IF(Calculator!$E$20="YES",IF(A229&lt;Calculator!$G$20,0,MIN(MIN(MOD(A229/Calculator!$F$20,1),1-MOD(A229/Calculator!$F$20,1)),ABS(MOD(A229/Calculator!$F$20,1)-0.5))),1)</f>
        <v>1</v>
      </c>
      <c r="M229" s="174" t="n">
        <f aca="false">MIN(B229:L229)</f>
        <v>0.0162582456140328</v>
      </c>
      <c r="N229" s="174" t="n">
        <f aca="false">SUMPRODUCT(($M$5:$M$555&gt;M229)*1)+SUMPRODUCT(($M$5:$M$555=M229)*(ROW($M$5:$M$555)&lt;ROW(M229)))+1</f>
        <v>320</v>
      </c>
      <c r="O229" s="174" t="str">
        <f aca="false">IF(M229&gt;=0.2,"★★★ EXCELLENT",IF(M229&gt;=0.12,"★★  GOOD",IF(M229&gt;=0.07,"★  FAIR",IF(M229&gt;=0.025,"⚠  MARGINAL","✗  AVOID"))))</f>
        <v>✗  AVOID</v>
      </c>
    </row>
    <row r="230" customFormat="false" ht="15" hidden="false" customHeight="true" outlineLevel="0" collapsed="false">
      <c r="A230" s="175" t="n">
        <v>27.5</v>
      </c>
      <c r="B230" s="176" t="n">
        <f aca="false">IF(Calculator!$E$10="YES",IF(A230&lt;Calculator!$G$10,0,MIN(MIN(MOD(A230/Calculator!$F$10,1),1-MOD(A230/Calculator!$F$10,1)),ABS(MOD(A230/Calculator!$F$10,1)-0.5))),1)</f>
        <v>1</v>
      </c>
      <c r="C230" s="176" t="n">
        <f aca="false">IF(Calculator!$E$11="YES",IF(A230&lt;Calculator!$G$11,0,MIN(MIN(MOD(A230/Calculator!$F$11,1),1-MOD(A230/Calculator!$F$11,1)),ABS(MOD(A230/Calculator!$F$11,1)-0.5))),1)</f>
        <v>1</v>
      </c>
      <c r="D230" s="176" t="n">
        <f aca="false">IF(Calculator!$E$12="YES",IF(A230&lt;Calculator!$G$12,0,MIN(MIN(MOD(A230/Calculator!$F$12,1),1-MOD(A230/Calculator!$F$12,1)),ABS(MOD(A230/Calculator!$F$12,1)-0.5))),1)</f>
        <v>1</v>
      </c>
      <c r="E230" s="176" t="n">
        <f aca="false">IF(Calculator!$E$13="YES",IF(A230&lt;Calculator!$G$13,0,MIN(MIN(MOD(A230/Calculator!$F$13,1),1-MOD(A230/Calculator!$F$13,1)),ABS(MOD(A230/Calculator!$F$13,1)-0.5))),1)</f>
        <v>0.120175438596489</v>
      </c>
      <c r="F230" s="176" t="n">
        <f aca="false">IF(Calculator!$E$14="YES",IF(A230&lt;Calculator!$G$14,0,MIN(MIN(MOD(A230/Calculator!$F$14,1),1-MOD(A230/Calculator!$F$14,1)),ABS(MOD(A230/Calculator!$F$14,1)-0.5))),1)</f>
        <v>0.0460526315789509</v>
      </c>
      <c r="G230" s="176" t="n">
        <f aca="false">IF(Calculator!$E$15="YES",IF(A230&lt;Calculator!$G$15,0,MIN(MIN(MOD(A230/Calculator!$F$15,1),1-MOD(A230/Calculator!$F$15,1)),ABS(MOD(A230/Calculator!$F$15,1)-0.5))),1)</f>
        <v>0.235526315789474</v>
      </c>
      <c r="H230" s="176" t="n">
        <f aca="false">IF(Calculator!$E$16="YES",IF(A230&lt;Calculator!$G$16,0,MIN(MIN(MOD(A230/Calculator!$F$16,1),1-MOD(A230/Calculator!$F$16,1)),ABS(MOD(A230/Calculator!$F$16,1)-0.5))),1)</f>
        <v>0.00354385964912041</v>
      </c>
      <c r="I230" s="176" t="n">
        <f aca="false">IF(Calculator!$E$17="YES",IF(A230&lt;Calculator!$G$17,0,MIN(MIN(MOD(A230/Calculator!$F$17,1),1-MOD(A230/Calculator!$F$17,1)),ABS(MOD(A230/Calculator!$F$17,1)-0.5))),1)</f>
        <v>0.0960526315789441</v>
      </c>
      <c r="J230" s="176" t="n">
        <f aca="false">IF(Calculator!$E$18="YES",IF(A230&lt;Calculator!$G$18,0,MIN(MIN(MOD(A230/Calculator!$F$18,1),1-MOD(A230/Calculator!$F$18,1)),ABS(MOD(A230/Calculator!$F$18,1)-0.5))),1)</f>
        <v>0.187017543859652</v>
      </c>
      <c r="K230" s="176" t="n">
        <f aca="false">IF(Calculator!$E$19="YES",IF(A230&lt;Calculator!$G$19,0,MIN(MIN(MOD(A230/Calculator!$F$19,1),1-MOD(A230/Calculator!$F$19,1)),ABS(MOD(A230/Calculator!$F$19,1)-0.5))),1)</f>
        <v>0.0675438596491231</v>
      </c>
      <c r="L230" s="176" t="n">
        <f aca="false">IF(Calculator!$E$20="YES",IF(A230&lt;Calculator!$G$20,0,MIN(MIN(MOD(A230/Calculator!$F$20,1),1-MOD(A230/Calculator!$F$20,1)),ABS(MOD(A230/Calculator!$F$20,1)-0.5))),1)</f>
        <v>1</v>
      </c>
      <c r="M230" s="176" t="n">
        <f aca="false">MIN(B230:L230)</f>
        <v>0.00354385964912041</v>
      </c>
      <c r="N230" s="176" t="n">
        <f aca="false">SUMPRODUCT(($M$5:$M$555&gt;M230)*1)+SUMPRODUCT(($M$5:$M$555=M230)*(ROW($M$5:$M$555)&lt;ROW(M230)))+1</f>
        <v>453</v>
      </c>
      <c r="O230" s="176" t="str">
        <f aca="false">IF(M230&gt;=0.2,"★★★ EXCELLENT",IF(M230&gt;=0.12,"★★  GOOD",IF(M230&gt;=0.07,"★  FAIR",IF(M230&gt;=0.025,"⚠  MARGINAL","✗  AVOID"))))</f>
        <v>✗  AVOID</v>
      </c>
    </row>
    <row r="231" customFormat="false" ht="15" hidden="false" customHeight="true" outlineLevel="0" collapsed="false">
      <c r="A231" s="173" t="n">
        <v>27.6</v>
      </c>
      <c r="B231" s="174" t="n">
        <f aca="false">IF(Calculator!$E$10="YES",IF(A231&lt;Calculator!$G$10,0,MIN(MIN(MOD(A231/Calculator!$F$10,1),1-MOD(A231/Calculator!$F$10,1)),ABS(MOD(A231/Calculator!$F$10,1)-0.5))),1)</f>
        <v>1</v>
      </c>
      <c r="C231" s="174" t="n">
        <f aca="false">IF(Calculator!$E$11="YES",IF(A231&lt;Calculator!$G$11,0,MIN(MIN(MOD(A231/Calculator!$F$11,1),1-MOD(A231/Calculator!$F$11,1)),ABS(MOD(A231/Calculator!$F$11,1)-0.5))),1)</f>
        <v>1</v>
      </c>
      <c r="D231" s="174" t="n">
        <f aca="false">IF(Calculator!$E$12="YES",IF(A231&lt;Calculator!$G$12,0,MIN(MIN(MOD(A231/Calculator!$F$12,1),1-MOD(A231/Calculator!$F$12,1)),ABS(MOD(A231/Calculator!$F$12,1)-0.5))),1)</f>
        <v>1</v>
      </c>
      <c r="E231" s="174" t="n">
        <f aca="false">IF(Calculator!$E$13="YES",IF(A231&lt;Calculator!$G$13,0,MIN(MIN(MOD(A231/Calculator!$F$13,1),1-MOD(A231/Calculator!$F$13,1)),ABS(MOD(A231/Calculator!$F$13,1)-0.5))),1)</f>
        <v>0.11515789473684</v>
      </c>
      <c r="F231" s="174" t="n">
        <f aca="false">IF(Calculator!$E$14="YES",IF(A231&lt;Calculator!$G$14,0,MIN(MIN(MOD(A231/Calculator!$F$14,1),1-MOD(A231/Calculator!$F$14,1)),ABS(MOD(A231/Calculator!$F$14,1)-0.5))),1)</f>
        <v>0.038947368421056</v>
      </c>
      <c r="G231" s="174" t="n">
        <f aca="false">IF(Calculator!$E$15="YES",IF(A231&lt;Calculator!$G$15,0,MIN(MIN(MOD(A231/Calculator!$F$15,1),1-MOD(A231/Calculator!$F$15,1)),ABS(MOD(A231/Calculator!$F$15,1)-0.5))),1)</f>
        <v>0.245473684210527</v>
      </c>
      <c r="H231" s="174" t="n">
        <f aca="false">IF(Calculator!$E$16="YES",IF(A231&lt;Calculator!$G$16,0,MIN(MIN(MOD(A231/Calculator!$F$16,1),1-MOD(A231/Calculator!$F$16,1)),ABS(MOD(A231/Calculator!$F$16,1)-0.5))),1)</f>
        <v>0.00917052631579196</v>
      </c>
      <c r="I231" s="174" t="n">
        <f aca="false">IF(Calculator!$E$17="YES",IF(A231&lt;Calculator!$G$17,0,MIN(MIN(MOD(A231/Calculator!$F$17,1),1-MOD(A231/Calculator!$F$17,1)),ABS(MOD(A231/Calculator!$F$17,1)-0.5))),1)</f>
        <v>0.11094736842105</v>
      </c>
      <c r="J231" s="174" t="n">
        <f aca="false">IF(Calculator!$E$18="YES",IF(A231&lt;Calculator!$G$18,0,MIN(MIN(MOD(A231/Calculator!$F$18,1),1-MOD(A231/Calculator!$F$18,1)),ABS(MOD(A231/Calculator!$F$18,1)-0.5))),1)</f>
        <v>0.169515789473686</v>
      </c>
      <c r="K231" s="174" t="n">
        <f aca="false">IF(Calculator!$E$19="YES",IF(A231&lt;Calculator!$G$19,0,MIN(MIN(MOD(A231/Calculator!$F$19,1),1-MOD(A231/Calculator!$F$19,1)),ABS(MOD(A231/Calculator!$F$19,1)-0.5))),1)</f>
        <v>0.0877894736842109</v>
      </c>
      <c r="L231" s="174" t="n">
        <f aca="false">IF(Calculator!$E$20="YES",IF(A231&lt;Calculator!$G$20,0,MIN(MIN(MOD(A231/Calculator!$F$20,1),1-MOD(A231/Calculator!$F$20,1)),ABS(MOD(A231/Calculator!$F$20,1)-0.5))),1)</f>
        <v>1</v>
      </c>
      <c r="M231" s="174" t="n">
        <f aca="false">MIN(B231:L231)</f>
        <v>0.00917052631579196</v>
      </c>
      <c r="N231" s="174" t="n">
        <f aca="false">SUMPRODUCT(($M$5:$M$555&gt;M231)*1)+SUMPRODUCT(($M$5:$M$555=M231)*(ROW($M$5:$M$555)&lt;ROW(M231)))+1</f>
        <v>386</v>
      </c>
      <c r="O231" s="174" t="str">
        <f aca="false">IF(M231&gt;=0.2,"★★★ EXCELLENT",IF(M231&gt;=0.12,"★★  GOOD",IF(M231&gt;=0.07,"★  FAIR",IF(M231&gt;=0.025,"⚠  MARGINAL","✗  AVOID"))))</f>
        <v>✗  AVOID</v>
      </c>
    </row>
    <row r="232" customFormat="false" ht="15" hidden="false" customHeight="true" outlineLevel="0" collapsed="false">
      <c r="A232" s="175" t="n">
        <v>27.7</v>
      </c>
      <c r="B232" s="176" t="n">
        <f aca="false">IF(Calculator!$E$10="YES",IF(A232&lt;Calculator!$G$10,0,MIN(MIN(MOD(A232/Calculator!$F$10,1),1-MOD(A232/Calculator!$F$10,1)),ABS(MOD(A232/Calculator!$F$10,1)-0.5))),1)</f>
        <v>1</v>
      </c>
      <c r="C232" s="176" t="n">
        <f aca="false">IF(Calculator!$E$11="YES",IF(A232&lt;Calculator!$G$11,0,MIN(MIN(MOD(A232/Calculator!$F$11,1),1-MOD(A232/Calculator!$F$11,1)),ABS(MOD(A232/Calculator!$F$11,1)-0.5))),1)</f>
        <v>1</v>
      </c>
      <c r="D232" s="176" t="n">
        <f aca="false">IF(Calculator!$E$12="YES",IF(A232&lt;Calculator!$G$12,0,MIN(MIN(MOD(A232/Calculator!$F$12,1),1-MOD(A232/Calculator!$F$12,1)),ABS(MOD(A232/Calculator!$F$12,1)-0.5))),1)</f>
        <v>1</v>
      </c>
      <c r="E232" s="176" t="n">
        <f aca="false">IF(Calculator!$E$13="YES",IF(A232&lt;Calculator!$G$13,0,MIN(MIN(MOD(A232/Calculator!$F$13,1),1-MOD(A232/Calculator!$F$13,1)),ABS(MOD(A232/Calculator!$F$13,1)-0.5))),1)</f>
        <v>0.110140350877191</v>
      </c>
      <c r="F232" s="176" t="n">
        <f aca="false">IF(Calculator!$E$14="YES",IF(A232&lt;Calculator!$G$14,0,MIN(MIN(MOD(A232/Calculator!$F$14,1),1-MOD(A232/Calculator!$F$14,1)),ABS(MOD(A232/Calculator!$F$14,1)-0.5))),1)</f>
        <v>0.0318421052631614</v>
      </c>
      <c r="G232" s="176" t="n">
        <f aca="false">IF(Calculator!$E$15="YES",IF(A232&lt;Calculator!$G$15,0,MIN(MIN(MOD(A232/Calculator!$F$15,1),1-MOD(A232/Calculator!$F$15,1)),ABS(MOD(A232/Calculator!$F$15,1)-0.5))),1)</f>
        <v>0.244578947368421</v>
      </c>
      <c r="H232" s="176" t="n">
        <f aca="false">IF(Calculator!$E$16="YES",IF(A232&lt;Calculator!$G$16,0,MIN(MIN(MOD(A232/Calculator!$F$16,1),1-MOD(A232/Calculator!$F$16,1)),ABS(MOD(A232/Calculator!$F$16,1)-0.5))),1)</f>
        <v>0.0218849122807039</v>
      </c>
      <c r="I232" s="176" t="n">
        <f aca="false">IF(Calculator!$E$17="YES",IF(A232&lt;Calculator!$G$17,0,MIN(MIN(MOD(A232/Calculator!$F$17,1),1-MOD(A232/Calculator!$F$17,1)),ABS(MOD(A232/Calculator!$F$17,1)-0.5))),1)</f>
        <v>0.125842105263155</v>
      </c>
      <c r="J232" s="176" t="n">
        <f aca="false">IF(Calculator!$E$18="YES",IF(A232&lt;Calculator!$G$18,0,MIN(MIN(MOD(A232/Calculator!$F$18,1),1-MOD(A232/Calculator!$F$18,1)),ABS(MOD(A232/Calculator!$F$18,1)-0.5))),1)</f>
        <v>0.152014035087722</v>
      </c>
      <c r="K232" s="176" t="n">
        <f aca="false">IF(Calculator!$E$19="YES",IF(A232&lt;Calculator!$G$19,0,MIN(MIN(MOD(A232/Calculator!$F$19,1),1-MOD(A232/Calculator!$F$19,1)),ABS(MOD(A232/Calculator!$F$19,1)-0.5))),1)</f>
        <v>0.108035087719298</v>
      </c>
      <c r="L232" s="176" t="n">
        <f aca="false">IF(Calculator!$E$20="YES",IF(A232&lt;Calculator!$G$20,0,MIN(MIN(MOD(A232/Calculator!$F$20,1),1-MOD(A232/Calculator!$F$20,1)),ABS(MOD(A232/Calculator!$F$20,1)-0.5))),1)</f>
        <v>1</v>
      </c>
      <c r="M232" s="176" t="n">
        <f aca="false">MIN(B232:L232)</f>
        <v>0.0218849122807039</v>
      </c>
      <c r="N232" s="176" t="n">
        <f aca="false">SUMPRODUCT(($M$5:$M$555&gt;M232)*1)+SUMPRODUCT(($M$5:$M$555=M232)*(ROW($M$5:$M$555)&lt;ROW(M232)))+1</f>
        <v>272</v>
      </c>
      <c r="O232" s="176" t="str">
        <f aca="false">IF(M232&gt;=0.2,"★★★ EXCELLENT",IF(M232&gt;=0.12,"★★  GOOD",IF(M232&gt;=0.07,"★  FAIR",IF(M232&gt;=0.025,"⚠  MARGINAL","✗  AVOID"))))</f>
        <v>✗  AVOID</v>
      </c>
    </row>
    <row r="233" customFormat="false" ht="15" hidden="false" customHeight="true" outlineLevel="0" collapsed="false">
      <c r="A233" s="173" t="n">
        <v>27.8</v>
      </c>
      <c r="B233" s="174" t="n">
        <f aca="false">IF(Calculator!$E$10="YES",IF(A233&lt;Calculator!$G$10,0,MIN(MIN(MOD(A233/Calculator!$F$10,1),1-MOD(A233/Calculator!$F$10,1)),ABS(MOD(A233/Calculator!$F$10,1)-0.5))),1)</f>
        <v>1</v>
      </c>
      <c r="C233" s="174" t="n">
        <f aca="false">IF(Calculator!$E$11="YES",IF(A233&lt;Calculator!$G$11,0,MIN(MIN(MOD(A233/Calculator!$F$11,1),1-MOD(A233/Calculator!$F$11,1)),ABS(MOD(A233/Calculator!$F$11,1)-0.5))),1)</f>
        <v>1</v>
      </c>
      <c r="D233" s="174" t="n">
        <f aca="false">IF(Calculator!$E$12="YES",IF(A233&lt;Calculator!$G$12,0,MIN(MIN(MOD(A233/Calculator!$F$12,1),1-MOD(A233/Calculator!$F$12,1)),ABS(MOD(A233/Calculator!$F$12,1)-0.5))),1)</f>
        <v>1</v>
      </c>
      <c r="E233" s="174" t="n">
        <f aca="false">IF(Calculator!$E$13="YES",IF(A233&lt;Calculator!$G$13,0,MIN(MIN(MOD(A233/Calculator!$F$13,1),1-MOD(A233/Calculator!$F$13,1)),ABS(MOD(A233/Calculator!$F$13,1)-0.5))),1)</f>
        <v>0.105122807017542</v>
      </c>
      <c r="F233" s="174" t="n">
        <f aca="false">IF(Calculator!$E$14="YES",IF(A233&lt;Calculator!$G$14,0,MIN(MIN(MOD(A233/Calculator!$F$14,1),1-MOD(A233/Calculator!$F$14,1)),ABS(MOD(A233/Calculator!$F$14,1)-0.5))),1)</f>
        <v>0.0247368421052667</v>
      </c>
      <c r="G233" s="174" t="n">
        <f aca="false">IF(Calculator!$E$15="YES",IF(A233&lt;Calculator!$G$15,0,MIN(MIN(MOD(A233/Calculator!$F$15,1),1-MOD(A233/Calculator!$F$15,1)),ABS(MOD(A233/Calculator!$F$15,1)-0.5))),1)</f>
        <v>0.234631578947368</v>
      </c>
      <c r="H233" s="174" t="n">
        <f aca="false">IF(Calculator!$E$16="YES",IF(A233&lt;Calculator!$G$16,0,MIN(MIN(MOD(A233/Calculator!$F$16,1),1-MOD(A233/Calculator!$F$16,1)),ABS(MOD(A233/Calculator!$F$16,1)-0.5))),1)</f>
        <v>0.0345992982456167</v>
      </c>
      <c r="I233" s="174" t="n">
        <f aca="false">IF(Calculator!$E$17="YES",IF(A233&lt;Calculator!$G$17,0,MIN(MIN(MOD(A233/Calculator!$F$17,1),1-MOD(A233/Calculator!$F$17,1)),ABS(MOD(A233/Calculator!$F$17,1)-0.5))),1)</f>
        <v>0.14073684210526</v>
      </c>
      <c r="J233" s="174" t="n">
        <f aca="false">IF(Calculator!$E$18="YES",IF(A233&lt;Calculator!$G$18,0,MIN(MIN(MOD(A233/Calculator!$F$18,1),1-MOD(A233/Calculator!$F$18,1)),ABS(MOD(A233/Calculator!$F$18,1)-0.5))),1)</f>
        <v>0.134512280701757</v>
      </c>
      <c r="K233" s="174" t="n">
        <f aca="false">IF(Calculator!$E$19="YES",IF(A233&lt;Calculator!$G$19,0,MIN(MIN(MOD(A233/Calculator!$F$19,1),1-MOD(A233/Calculator!$F$19,1)),ABS(MOD(A233/Calculator!$F$19,1)-0.5))),1)</f>
        <v>0.128280701754386</v>
      </c>
      <c r="L233" s="174" t="n">
        <f aca="false">IF(Calculator!$E$20="YES",IF(A233&lt;Calculator!$G$20,0,MIN(MIN(MOD(A233/Calculator!$F$20,1),1-MOD(A233/Calculator!$F$20,1)),ABS(MOD(A233/Calculator!$F$20,1)-0.5))),1)</f>
        <v>1</v>
      </c>
      <c r="M233" s="174" t="n">
        <f aca="false">MIN(B233:L233)</f>
        <v>0.0247368421052667</v>
      </c>
      <c r="N233" s="174" t="n">
        <f aca="false">SUMPRODUCT(($M$5:$M$555&gt;M233)*1)+SUMPRODUCT(($M$5:$M$555=M233)*(ROW($M$5:$M$555)&lt;ROW(M233)))+1</f>
        <v>256</v>
      </c>
      <c r="O233" s="174" t="str">
        <f aca="false">IF(M233&gt;=0.2,"★★★ EXCELLENT",IF(M233&gt;=0.12,"★★  GOOD",IF(M233&gt;=0.07,"★  FAIR",IF(M233&gt;=0.025,"⚠  MARGINAL","✗  AVOID"))))</f>
        <v>✗  AVOID</v>
      </c>
    </row>
    <row r="234" customFormat="false" ht="15" hidden="false" customHeight="true" outlineLevel="0" collapsed="false">
      <c r="A234" s="175" t="n">
        <v>27.9</v>
      </c>
      <c r="B234" s="176" t="n">
        <f aca="false">IF(Calculator!$E$10="YES",IF(A234&lt;Calculator!$G$10,0,MIN(MIN(MOD(A234/Calculator!$F$10,1),1-MOD(A234/Calculator!$F$10,1)),ABS(MOD(A234/Calculator!$F$10,1)-0.5))),1)</f>
        <v>1</v>
      </c>
      <c r="C234" s="176" t="n">
        <f aca="false">IF(Calculator!$E$11="YES",IF(A234&lt;Calculator!$G$11,0,MIN(MIN(MOD(A234/Calculator!$F$11,1),1-MOD(A234/Calculator!$F$11,1)),ABS(MOD(A234/Calculator!$F$11,1)-0.5))),1)</f>
        <v>1</v>
      </c>
      <c r="D234" s="176" t="n">
        <f aca="false">IF(Calculator!$E$12="YES",IF(A234&lt;Calculator!$G$12,0,MIN(MIN(MOD(A234/Calculator!$F$12,1),1-MOD(A234/Calculator!$F$12,1)),ABS(MOD(A234/Calculator!$F$12,1)-0.5))),1)</f>
        <v>1</v>
      </c>
      <c r="E234" s="176" t="n">
        <f aca="false">IF(Calculator!$E$13="YES",IF(A234&lt;Calculator!$G$13,0,MIN(MIN(MOD(A234/Calculator!$F$13,1),1-MOD(A234/Calculator!$F$13,1)),ABS(MOD(A234/Calculator!$F$13,1)-0.5))),1)</f>
        <v>0.100105263157893</v>
      </c>
      <c r="F234" s="176" t="n">
        <f aca="false">IF(Calculator!$E$14="YES",IF(A234&lt;Calculator!$G$14,0,MIN(MIN(MOD(A234/Calculator!$F$14,1),1-MOD(A234/Calculator!$F$14,1)),ABS(MOD(A234/Calculator!$F$14,1)-0.5))),1)</f>
        <v>0.017631578947372</v>
      </c>
      <c r="G234" s="176" t="n">
        <f aca="false">IF(Calculator!$E$15="YES",IF(A234&lt;Calculator!$G$15,0,MIN(MIN(MOD(A234/Calculator!$F$15,1),1-MOD(A234/Calculator!$F$15,1)),ABS(MOD(A234/Calculator!$F$15,1)-0.5))),1)</f>
        <v>0.224684210526316</v>
      </c>
      <c r="H234" s="176" t="n">
        <f aca="false">IF(Calculator!$E$16="YES",IF(A234&lt;Calculator!$G$16,0,MIN(MIN(MOD(A234/Calculator!$F$16,1),1-MOD(A234/Calculator!$F$16,1)),ABS(MOD(A234/Calculator!$F$16,1)-0.5))),1)</f>
        <v>0.0473136842105286</v>
      </c>
      <c r="I234" s="176" t="n">
        <f aca="false">IF(Calculator!$E$17="YES",IF(A234&lt;Calculator!$G$17,0,MIN(MIN(MOD(A234/Calculator!$F$17,1),1-MOD(A234/Calculator!$F$17,1)),ABS(MOD(A234/Calculator!$F$17,1)-0.5))),1)</f>
        <v>0.155631578947365</v>
      </c>
      <c r="J234" s="176" t="n">
        <f aca="false">IF(Calculator!$E$18="YES",IF(A234&lt;Calculator!$G$18,0,MIN(MIN(MOD(A234/Calculator!$F$18,1),1-MOD(A234/Calculator!$F$18,1)),ABS(MOD(A234/Calculator!$F$18,1)-0.5))),1)</f>
        <v>0.117010526315792</v>
      </c>
      <c r="K234" s="176" t="n">
        <f aca="false">IF(Calculator!$E$19="YES",IF(A234&lt;Calculator!$G$19,0,MIN(MIN(MOD(A234/Calculator!$F$19,1),1-MOD(A234/Calculator!$F$19,1)),ABS(MOD(A234/Calculator!$F$19,1)-0.5))),1)</f>
        <v>0.148526315789473</v>
      </c>
      <c r="L234" s="176" t="n">
        <f aca="false">IF(Calculator!$E$20="YES",IF(A234&lt;Calculator!$G$20,0,MIN(MIN(MOD(A234/Calculator!$F$20,1),1-MOD(A234/Calculator!$F$20,1)),ABS(MOD(A234/Calculator!$F$20,1)-0.5))),1)</f>
        <v>1</v>
      </c>
      <c r="M234" s="176" t="n">
        <f aca="false">MIN(B234:L234)</f>
        <v>0.017631578947372</v>
      </c>
      <c r="N234" s="176" t="n">
        <f aca="false">SUMPRODUCT(($M$5:$M$555&gt;M234)*1)+SUMPRODUCT(($M$5:$M$555=M234)*(ROW($M$5:$M$555)&lt;ROW(M234)))+1</f>
        <v>310</v>
      </c>
      <c r="O234" s="176" t="str">
        <f aca="false">IF(M234&gt;=0.2,"★★★ EXCELLENT",IF(M234&gt;=0.12,"★★  GOOD",IF(M234&gt;=0.07,"★  FAIR",IF(M234&gt;=0.025,"⚠  MARGINAL","✗  AVOID"))))</f>
        <v>✗  AVOID</v>
      </c>
    </row>
    <row r="235" customFormat="false" ht="15" hidden="false" customHeight="true" outlineLevel="0" collapsed="false">
      <c r="A235" s="173" t="n">
        <v>28</v>
      </c>
      <c r="B235" s="174" t="n">
        <f aca="false">IF(Calculator!$E$10="YES",IF(A235&lt;Calculator!$G$10,0,MIN(MIN(MOD(A235/Calculator!$F$10,1),1-MOD(A235/Calculator!$F$10,1)),ABS(MOD(A235/Calculator!$F$10,1)-0.5))),1)</f>
        <v>1</v>
      </c>
      <c r="C235" s="174" t="n">
        <f aca="false">IF(Calculator!$E$11="YES",IF(A235&lt;Calculator!$G$11,0,MIN(MIN(MOD(A235/Calculator!$F$11,1),1-MOD(A235/Calculator!$F$11,1)),ABS(MOD(A235/Calculator!$F$11,1)-0.5))),1)</f>
        <v>1</v>
      </c>
      <c r="D235" s="174" t="n">
        <f aca="false">IF(Calculator!$E$12="YES",IF(A235&lt;Calculator!$G$12,0,MIN(MIN(MOD(A235/Calculator!$F$12,1),1-MOD(A235/Calculator!$F$12,1)),ABS(MOD(A235/Calculator!$F$12,1)-0.5))),1)</f>
        <v>1</v>
      </c>
      <c r="E235" s="174" t="n">
        <f aca="false">IF(Calculator!$E$13="YES",IF(A235&lt;Calculator!$G$13,0,MIN(MIN(MOD(A235/Calculator!$F$13,1),1-MOD(A235/Calculator!$F$13,1)),ABS(MOD(A235/Calculator!$F$13,1)-0.5))),1)</f>
        <v>0.0950877192982436</v>
      </c>
      <c r="F235" s="174" t="n">
        <f aca="false">IF(Calculator!$E$14="YES",IF(A235&lt;Calculator!$G$14,0,MIN(MIN(MOD(A235/Calculator!$F$14,1),1-MOD(A235/Calculator!$F$14,1)),ABS(MOD(A235/Calculator!$F$14,1)-0.5))),1)</f>
        <v>0.0105263157894773</v>
      </c>
      <c r="G235" s="174" t="n">
        <f aca="false">IF(Calculator!$E$15="YES",IF(A235&lt;Calculator!$G$15,0,MIN(MIN(MOD(A235/Calculator!$F$15,1),1-MOD(A235/Calculator!$F$15,1)),ABS(MOD(A235/Calculator!$F$15,1)-0.5))),1)</f>
        <v>0.214736842105263</v>
      </c>
      <c r="H235" s="174" t="n">
        <f aca="false">IF(Calculator!$E$16="YES",IF(A235&lt;Calculator!$G$16,0,MIN(MIN(MOD(A235/Calculator!$F$16,1),1-MOD(A235/Calculator!$F$16,1)),ABS(MOD(A235/Calculator!$F$16,1)-0.5))),1)</f>
        <v>0.060028070175441</v>
      </c>
      <c r="I235" s="174" t="n">
        <f aca="false">IF(Calculator!$E$17="YES",IF(A235&lt;Calculator!$G$17,0,MIN(MIN(MOD(A235/Calculator!$F$17,1),1-MOD(A235/Calculator!$F$17,1)),ABS(MOD(A235/Calculator!$F$17,1)-0.5))),1)</f>
        <v>0.170526315789471</v>
      </c>
      <c r="J235" s="174" t="n">
        <f aca="false">IF(Calculator!$E$18="YES",IF(A235&lt;Calculator!$G$18,0,MIN(MIN(MOD(A235/Calculator!$F$18,1),1-MOD(A235/Calculator!$F$18,1)),ABS(MOD(A235/Calculator!$F$18,1)-0.5))),1)</f>
        <v>0.0995087719298269</v>
      </c>
      <c r="K235" s="174" t="n">
        <f aca="false">IF(Calculator!$E$19="YES",IF(A235&lt;Calculator!$G$19,0,MIN(MIN(MOD(A235/Calculator!$F$19,1),1-MOD(A235/Calculator!$F$19,1)),ABS(MOD(A235/Calculator!$F$19,1)-0.5))),1)</f>
        <v>0.168771929824561</v>
      </c>
      <c r="L235" s="174" t="n">
        <f aca="false">IF(Calculator!$E$20="YES",IF(A235&lt;Calculator!$G$20,0,MIN(MIN(MOD(A235/Calculator!$F$20,1),1-MOD(A235/Calculator!$F$20,1)),ABS(MOD(A235/Calculator!$F$20,1)-0.5))),1)</f>
        <v>1</v>
      </c>
      <c r="M235" s="174" t="n">
        <f aca="false">MIN(B235:L235)</f>
        <v>0.0105263157894773</v>
      </c>
      <c r="N235" s="174" t="n">
        <f aca="false">SUMPRODUCT(($M$5:$M$555&gt;M235)*1)+SUMPRODUCT(($M$5:$M$555=M235)*(ROW($M$5:$M$555)&lt;ROW(M235)))+1</f>
        <v>373</v>
      </c>
      <c r="O235" s="174" t="str">
        <f aca="false">IF(M235&gt;=0.2,"★★★ EXCELLENT",IF(M235&gt;=0.12,"★★  GOOD",IF(M235&gt;=0.07,"★  FAIR",IF(M235&gt;=0.025,"⚠  MARGINAL","✗  AVOID"))))</f>
        <v>✗  AVOID</v>
      </c>
    </row>
    <row r="236" customFormat="false" ht="15" hidden="false" customHeight="true" outlineLevel="0" collapsed="false">
      <c r="A236" s="175" t="n">
        <v>28.1</v>
      </c>
      <c r="B236" s="176" t="n">
        <f aca="false">IF(Calculator!$E$10="YES",IF(A236&lt;Calculator!$G$10,0,MIN(MIN(MOD(A236/Calculator!$F$10,1),1-MOD(A236/Calculator!$F$10,1)),ABS(MOD(A236/Calculator!$F$10,1)-0.5))),1)</f>
        <v>1</v>
      </c>
      <c r="C236" s="176" t="n">
        <f aca="false">IF(Calculator!$E$11="YES",IF(A236&lt;Calculator!$G$11,0,MIN(MIN(MOD(A236/Calculator!$F$11,1),1-MOD(A236/Calculator!$F$11,1)),ABS(MOD(A236/Calculator!$F$11,1)-0.5))),1)</f>
        <v>1</v>
      </c>
      <c r="D236" s="176" t="n">
        <f aca="false">IF(Calculator!$E$12="YES",IF(A236&lt;Calculator!$G$12,0,MIN(MIN(MOD(A236/Calculator!$F$12,1),1-MOD(A236/Calculator!$F$12,1)),ABS(MOD(A236/Calculator!$F$12,1)-0.5))),1)</f>
        <v>1</v>
      </c>
      <c r="E236" s="176" t="n">
        <f aca="false">IF(Calculator!$E$13="YES",IF(A236&lt;Calculator!$G$13,0,MIN(MIN(MOD(A236/Calculator!$F$13,1),1-MOD(A236/Calculator!$F$13,1)),ABS(MOD(A236/Calculator!$F$13,1)-0.5))),1)</f>
        <v>0.0900701754385944</v>
      </c>
      <c r="F236" s="176" t="n">
        <f aca="false">IF(Calculator!$E$14="YES",IF(A236&lt;Calculator!$G$14,0,MIN(MIN(MOD(A236/Calculator!$F$14,1),1-MOD(A236/Calculator!$F$14,1)),ABS(MOD(A236/Calculator!$F$14,1)-0.5))),1)</f>
        <v>0.00342105263158232</v>
      </c>
      <c r="G236" s="176" t="n">
        <f aca="false">IF(Calculator!$E$15="YES",IF(A236&lt;Calculator!$G$15,0,MIN(MIN(MOD(A236/Calculator!$F$15,1),1-MOD(A236/Calculator!$F$15,1)),ABS(MOD(A236/Calculator!$F$15,1)-0.5))),1)</f>
        <v>0.20478947368421</v>
      </c>
      <c r="H236" s="176" t="n">
        <f aca="false">IF(Calculator!$E$16="YES",IF(A236&lt;Calculator!$G$16,0,MIN(MIN(MOD(A236/Calculator!$F$16,1),1-MOD(A236/Calculator!$F$16,1)),ABS(MOD(A236/Calculator!$F$16,1)-0.5))),1)</f>
        <v>0.0727424561403534</v>
      </c>
      <c r="I236" s="176" t="n">
        <f aca="false">IF(Calculator!$E$17="YES",IF(A236&lt;Calculator!$G$17,0,MIN(MIN(MOD(A236/Calculator!$F$17,1),1-MOD(A236/Calculator!$F$17,1)),ABS(MOD(A236/Calculator!$F$17,1)-0.5))),1)</f>
        <v>0.185421052631576</v>
      </c>
      <c r="J236" s="176" t="n">
        <f aca="false">IF(Calculator!$E$18="YES",IF(A236&lt;Calculator!$G$18,0,MIN(MIN(MOD(A236/Calculator!$F$18,1),1-MOD(A236/Calculator!$F$18,1)),ABS(MOD(A236/Calculator!$F$18,1)-0.5))),1)</f>
        <v>0.0820070175438614</v>
      </c>
      <c r="K236" s="176" t="n">
        <f aca="false">IF(Calculator!$E$19="YES",IF(A236&lt;Calculator!$G$19,0,MIN(MIN(MOD(A236/Calculator!$F$19,1),1-MOD(A236/Calculator!$F$19,1)),ABS(MOD(A236/Calculator!$F$19,1)-0.5))),1)</f>
        <v>0.18901754385965</v>
      </c>
      <c r="L236" s="176" t="n">
        <f aca="false">IF(Calculator!$E$20="YES",IF(A236&lt;Calculator!$G$20,0,MIN(MIN(MOD(A236/Calculator!$F$20,1),1-MOD(A236/Calculator!$F$20,1)),ABS(MOD(A236/Calculator!$F$20,1)-0.5))),1)</f>
        <v>1</v>
      </c>
      <c r="M236" s="176" t="n">
        <f aca="false">MIN(B236:L236)</f>
        <v>0.00342105263158232</v>
      </c>
      <c r="N236" s="176" t="n">
        <f aca="false">SUMPRODUCT(($M$5:$M$555&gt;M236)*1)+SUMPRODUCT(($M$5:$M$555=M236)*(ROW($M$5:$M$555)&lt;ROW(M236)))+1</f>
        <v>456</v>
      </c>
      <c r="O236" s="176" t="str">
        <f aca="false">IF(M236&gt;=0.2,"★★★ EXCELLENT",IF(M236&gt;=0.12,"★★  GOOD",IF(M236&gt;=0.07,"★  FAIR",IF(M236&gt;=0.025,"⚠  MARGINAL","✗  AVOID"))))</f>
        <v>✗  AVOID</v>
      </c>
    </row>
    <row r="237" customFormat="false" ht="15" hidden="false" customHeight="true" outlineLevel="0" collapsed="false">
      <c r="A237" s="173" t="n">
        <v>28.2</v>
      </c>
      <c r="B237" s="174" t="n">
        <f aca="false">IF(Calculator!$E$10="YES",IF(A237&lt;Calculator!$G$10,0,MIN(MIN(MOD(A237/Calculator!$F$10,1),1-MOD(A237/Calculator!$F$10,1)),ABS(MOD(A237/Calculator!$F$10,1)-0.5))),1)</f>
        <v>1</v>
      </c>
      <c r="C237" s="174" t="n">
        <f aca="false">IF(Calculator!$E$11="YES",IF(A237&lt;Calculator!$G$11,0,MIN(MIN(MOD(A237/Calculator!$F$11,1),1-MOD(A237/Calculator!$F$11,1)),ABS(MOD(A237/Calculator!$F$11,1)-0.5))),1)</f>
        <v>1</v>
      </c>
      <c r="D237" s="174" t="n">
        <f aca="false">IF(Calculator!$E$12="YES",IF(A237&lt;Calculator!$G$12,0,MIN(MIN(MOD(A237/Calculator!$F$12,1),1-MOD(A237/Calculator!$F$12,1)),ABS(MOD(A237/Calculator!$F$12,1)-0.5))),1)</f>
        <v>1</v>
      </c>
      <c r="E237" s="174" t="n">
        <f aca="false">IF(Calculator!$E$13="YES",IF(A237&lt;Calculator!$G$13,0,MIN(MIN(MOD(A237/Calculator!$F$13,1),1-MOD(A237/Calculator!$F$13,1)),ABS(MOD(A237/Calculator!$F$13,1)-0.5))),1)</f>
        <v>0.0850526315789453</v>
      </c>
      <c r="F237" s="174" t="n">
        <f aca="false">IF(Calculator!$E$14="YES",IF(A237&lt;Calculator!$G$14,0,MIN(MIN(MOD(A237/Calculator!$F$14,1),1-MOD(A237/Calculator!$F$14,1)),ABS(MOD(A237/Calculator!$F$14,1)-0.5))),1)</f>
        <v>0.00368421052631218</v>
      </c>
      <c r="G237" s="174" t="n">
        <f aca="false">IF(Calculator!$E$15="YES",IF(A237&lt;Calculator!$G$15,0,MIN(MIN(MOD(A237/Calculator!$F$15,1),1-MOD(A237/Calculator!$F$15,1)),ABS(MOD(A237/Calculator!$F$15,1)-0.5))),1)</f>
        <v>0.194842105263158</v>
      </c>
      <c r="H237" s="174" t="n">
        <f aca="false">IF(Calculator!$E$16="YES",IF(A237&lt;Calculator!$G$16,0,MIN(MIN(MOD(A237/Calculator!$F$16,1),1-MOD(A237/Calculator!$F$16,1)),ABS(MOD(A237/Calculator!$F$16,1)-0.5))),1)</f>
        <v>0.0854568421052653</v>
      </c>
      <c r="I237" s="174" t="n">
        <f aca="false">IF(Calculator!$E$17="YES",IF(A237&lt;Calculator!$G$17,0,MIN(MIN(MOD(A237/Calculator!$F$17,1),1-MOD(A237/Calculator!$F$17,1)),ABS(MOD(A237/Calculator!$F$17,1)-0.5))),1)</f>
        <v>0.200315789473681</v>
      </c>
      <c r="J237" s="174" t="n">
        <f aca="false">IF(Calculator!$E$18="YES",IF(A237&lt;Calculator!$G$18,0,MIN(MIN(MOD(A237/Calculator!$F$18,1),1-MOD(A237/Calculator!$F$18,1)),ABS(MOD(A237/Calculator!$F$18,1)-0.5))),1)</f>
        <v>0.0645052631578968</v>
      </c>
      <c r="K237" s="174" t="n">
        <f aca="false">IF(Calculator!$E$19="YES",IF(A237&lt;Calculator!$G$19,0,MIN(MIN(MOD(A237/Calculator!$F$19,1),1-MOD(A237/Calculator!$F$19,1)),ABS(MOD(A237/Calculator!$F$19,1)-0.5))),1)</f>
        <v>0.209263157894736</v>
      </c>
      <c r="L237" s="174" t="n">
        <f aca="false">IF(Calculator!$E$20="YES",IF(A237&lt;Calculator!$G$20,0,MIN(MIN(MOD(A237/Calculator!$F$20,1),1-MOD(A237/Calculator!$F$20,1)),ABS(MOD(A237/Calculator!$F$20,1)-0.5))),1)</f>
        <v>1</v>
      </c>
      <c r="M237" s="174" t="n">
        <f aca="false">MIN(B237:L237)</f>
        <v>0.00368421052631218</v>
      </c>
      <c r="N237" s="174" t="n">
        <f aca="false">SUMPRODUCT(($M$5:$M$555&gt;M237)*1)+SUMPRODUCT(($M$5:$M$555=M237)*(ROW($M$5:$M$555)&lt;ROW(M237)))+1</f>
        <v>451</v>
      </c>
      <c r="O237" s="174" t="str">
        <f aca="false">IF(M237&gt;=0.2,"★★★ EXCELLENT",IF(M237&gt;=0.12,"★★  GOOD",IF(M237&gt;=0.07,"★  FAIR",IF(M237&gt;=0.025,"⚠  MARGINAL","✗  AVOID"))))</f>
        <v>✗  AVOID</v>
      </c>
    </row>
    <row r="238" customFormat="false" ht="15" hidden="false" customHeight="true" outlineLevel="0" collapsed="false">
      <c r="A238" s="175" t="n">
        <v>28.3</v>
      </c>
      <c r="B238" s="176" t="n">
        <f aca="false">IF(Calculator!$E$10="YES",IF(A238&lt;Calculator!$G$10,0,MIN(MIN(MOD(A238/Calculator!$F$10,1),1-MOD(A238/Calculator!$F$10,1)),ABS(MOD(A238/Calculator!$F$10,1)-0.5))),1)</f>
        <v>1</v>
      </c>
      <c r="C238" s="176" t="n">
        <f aca="false">IF(Calculator!$E$11="YES",IF(A238&lt;Calculator!$G$11,0,MIN(MIN(MOD(A238/Calculator!$F$11,1),1-MOD(A238/Calculator!$F$11,1)),ABS(MOD(A238/Calculator!$F$11,1)-0.5))),1)</f>
        <v>1</v>
      </c>
      <c r="D238" s="176" t="n">
        <f aca="false">IF(Calculator!$E$12="YES",IF(A238&lt;Calculator!$G$12,0,MIN(MIN(MOD(A238/Calculator!$F$12,1),1-MOD(A238/Calculator!$F$12,1)),ABS(MOD(A238/Calculator!$F$12,1)-0.5))),1)</f>
        <v>1</v>
      </c>
      <c r="E238" s="176" t="n">
        <f aca="false">IF(Calculator!$E$13="YES",IF(A238&lt;Calculator!$G$13,0,MIN(MIN(MOD(A238/Calculator!$F$13,1),1-MOD(A238/Calculator!$F$13,1)),ABS(MOD(A238/Calculator!$F$13,1)-0.5))),1)</f>
        <v>0.0800350877192961</v>
      </c>
      <c r="F238" s="176" t="n">
        <f aca="false">IF(Calculator!$E$14="YES",IF(A238&lt;Calculator!$G$14,0,MIN(MIN(MOD(A238/Calculator!$F$14,1),1-MOD(A238/Calculator!$F$14,1)),ABS(MOD(A238/Calculator!$F$14,1)-0.5))),1)</f>
        <v>0.0107894736842069</v>
      </c>
      <c r="G238" s="176" t="n">
        <f aca="false">IF(Calculator!$E$15="YES",IF(A238&lt;Calculator!$G$15,0,MIN(MIN(MOD(A238/Calculator!$F$15,1),1-MOD(A238/Calculator!$F$15,1)),ABS(MOD(A238/Calculator!$F$15,1)-0.5))),1)</f>
        <v>0.184894736842105</v>
      </c>
      <c r="H238" s="176" t="n">
        <f aca="false">IF(Calculator!$E$16="YES",IF(A238&lt;Calculator!$G$16,0,MIN(MIN(MOD(A238/Calculator!$F$16,1),1-MOD(A238/Calculator!$F$16,1)),ABS(MOD(A238/Calculator!$F$16,1)-0.5))),1)</f>
        <v>0.0981712280701781</v>
      </c>
      <c r="I238" s="176" t="n">
        <f aca="false">IF(Calculator!$E$17="YES",IF(A238&lt;Calculator!$G$17,0,MIN(MIN(MOD(A238/Calculator!$F$17,1),1-MOD(A238/Calculator!$F$17,1)),ABS(MOD(A238/Calculator!$F$17,1)-0.5))),1)</f>
        <v>0.215210526315786</v>
      </c>
      <c r="J238" s="176" t="n">
        <f aca="false">IF(Calculator!$E$18="YES",IF(A238&lt;Calculator!$G$18,0,MIN(MIN(MOD(A238/Calculator!$F$18,1),1-MOD(A238/Calculator!$F$18,1)),ABS(MOD(A238/Calculator!$F$18,1)-0.5))),1)</f>
        <v>0.0470035087719323</v>
      </c>
      <c r="K238" s="176" t="n">
        <f aca="false">IF(Calculator!$E$19="YES",IF(A238&lt;Calculator!$G$19,0,MIN(MIN(MOD(A238/Calculator!$F$19,1),1-MOD(A238/Calculator!$F$19,1)),ABS(MOD(A238/Calculator!$F$19,1)-0.5))),1)</f>
        <v>0.229508771929825</v>
      </c>
      <c r="L238" s="176" t="n">
        <f aca="false">IF(Calculator!$E$20="YES",IF(A238&lt;Calculator!$G$20,0,MIN(MIN(MOD(A238/Calculator!$F$20,1),1-MOD(A238/Calculator!$F$20,1)),ABS(MOD(A238/Calculator!$F$20,1)-0.5))),1)</f>
        <v>1</v>
      </c>
      <c r="M238" s="176" t="n">
        <f aca="false">MIN(B238:L238)</f>
        <v>0.0107894736842069</v>
      </c>
      <c r="N238" s="176" t="n">
        <f aca="false">SUMPRODUCT(($M$5:$M$555&gt;M238)*1)+SUMPRODUCT(($M$5:$M$555=M238)*(ROW($M$5:$M$555)&lt;ROW(M238)))+1</f>
        <v>371</v>
      </c>
      <c r="O238" s="176" t="str">
        <f aca="false">IF(M238&gt;=0.2,"★★★ EXCELLENT",IF(M238&gt;=0.12,"★★  GOOD",IF(M238&gt;=0.07,"★  FAIR",IF(M238&gt;=0.025,"⚠  MARGINAL","✗  AVOID"))))</f>
        <v>✗  AVOID</v>
      </c>
    </row>
    <row r="239" customFormat="false" ht="15" hidden="false" customHeight="true" outlineLevel="0" collapsed="false">
      <c r="A239" s="173" t="n">
        <v>28.4</v>
      </c>
      <c r="B239" s="174" t="n">
        <f aca="false">IF(Calculator!$E$10="YES",IF(A239&lt;Calculator!$G$10,0,MIN(MIN(MOD(A239/Calculator!$F$10,1),1-MOD(A239/Calculator!$F$10,1)),ABS(MOD(A239/Calculator!$F$10,1)-0.5))),1)</f>
        <v>1</v>
      </c>
      <c r="C239" s="174" t="n">
        <f aca="false">IF(Calculator!$E$11="YES",IF(A239&lt;Calculator!$G$11,0,MIN(MIN(MOD(A239/Calculator!$F$11,1),1-MOD(A239/Calculator!$F$11,1)),ABS(MOD(A239/Calculator!$F$11,1)-0.5))),1)</f>
        <v>1</v>
      </c>
      <c r="D239" s="174" t="n">
        <f aca="false">IF(Calculator!$E$12="YES",IF(A239&lt;Calculator!$G$12,0,MIN(MIN(MOD(A239/Calculator!$F$12,1),1-MOD(A239/Calculator!$F$12,1)),ABS(MOD(A239/Calculator!$F$12,1)-0.5))),1)</f>
        <v>1</v>
      </c>
      <c r="E239" s="174" t="n">
        <f aca="false">IF(Calculator!$E$13="YES",IF(A239&lt;Calculator!$G$13,0,MIN(MIN(MOD(A239/Calculator!$F$13,1),1-MOD(A239/Calculator!$F$13,1)),ABS(MOD(A239/Calculator!$F$13,1)-0.5))),1)</f>
        <v>0.0750175438596472</v>
      </c>
      <c r="F239" s="174" t="n">
        <f aca="false">IF(Calculator!$E$14="YES",IF(A239&lt;Calculator!$G$14,0,MIN(MIN(MOD(A239/Calculator!$F$14,1),1-MOD(A239/Calculator!$F$14,1)),ABS(MOD(A239/Calculator!$F$14,1)-0.5))),1)</f>
        <v>0.0178947368421016</v>
      </c>
      <c r="G239" s="174" t="n">
        <f aca="false">IF(Calculator!$E$15="YES",IF(A239&lt;Calculator!$G$15,0,MIN(MIN(MOD(A239/Calculator!$F$15,1),1-MOD(A239/Calculator!$F$15,1)),ABS(MOD(A239/Calculator!$F$15,1)-0.5))),1)</f>
        <v>0.174947368421053</v>
      </c>
      <c r="H239" s="174" t="n">
        <f aca="false">IF(Calculator!$E$16="YES",IF(A239&lt;Calculator!$G$16,0,MIN(MIN(MOD(A239/Calculator!$F$16,1),1-MOD(A239/Calculator!$F$16,1)),ABS(MOD(A239/Calculator!$F$16,1)-0.5))),1)</f>
        <v>0.11088561403509</v>
      </c>
      <c r="I239" s="174" t="n">
        <f aca="false">IF(Calculator!$E$17="YES",IF(A239&lt;Calculator!$G$17,0,MIN(MIN(MOD(A239/Calculator!$F$17,1),1-MOD(A239/Calculator!$F$17,1)),ABS(MOD(A239/Calculator!$F$17,1)-0.5))),1)</f>
        <v>0.230105263157891</v>
      </c>
      <c r="J239" s="174" t="n">
        <f aca="false">IF(Calculator!$E$18="YES",IF(A239&lt;Calculator!$G$18,0,MIN(MIN(MOD(A239/Calculator!$F$18,1),1-MOD(A239/Calculator!$F$18,1)),ABS(MOD(A239/Calculator!$F$18,1)-0.5))),1)</f>
        <v>0.0295017543859677</v>
      </c>
      <c r="K239" s="174" t="n">
        <f aca="false">IF(Calculator!$E$19="YES",IF(A239&lt;Calculator!$G$19,0,MIN(MIN(MOD(A239/Calculator!$F$19,1),1-MOD(A239/Calculator!$F$19,1)),ABS(MOD(A239/Calculator!$F$19,1)-0.5))),1)</f>
        <v>0.249754385964912</v>
      </c>
      <c r="L239" s="174" t="n">
        <f aca="false">IF(Calculator!$E$20="YES",IF(A239&lt;Calculator!$G$20,0,MIN(MIN(MOD(A239/Calculator!$F$20,1),1-MOD(A239/Calculator!$F$20,1)),ABS(MOD(A239/Calculator!$F$20,1)-0.5))),1)</f>
        <v>1</v>
      </c>
      <c r="M239" s="174" t="n">
        <f aca="false">MIN(B239:L239)</f>
        <v>0.0178947368421016</v>
      </c>
      <c r="N239" s="174" t="n">
        <f aca="false">SUMPRODUCT(($M$5:$M$555&gt;M239)*1)+SUMPRODUCT(($M$5:$M$555=M239)*(ROW($M$5:$M$555)&lt;ROW(M239)))+1</f>
        <v>308</v>
      </c>
      <c r="O239" s="174" t="str">
        <f aca="false">IF(M239&gt;=0.2,"★★★ EXCELLENT",IF(M239&gt;=0.12,"★★  GOOD",IF(M239&gt;=0.07,"★  FAIR",IF(M239&gt;=0.025,"⚠  MARGINAL","✗  AVOID"))))</f>
        <v>✗  AVOID</v>
      </c>
    </row>
    <row r="240" customFormat="false" ht="15" hidden="false" customHeight="true" outlineLevel="0" collapsed="false">
      <c r="A240" s="175" t="n">
        <v>28.5</v>
      </c>
      <c r="B240" s="176" t="n">
        <f aca="false">IF(Calculator!$E$10="YES",IF(A240&lt;Calculator!$G$10,0,MIN(MIN(MOD(A240/Calculator!$F$10,1),1-MOD(A240/Calculator!$F$10,1)),ABS(MOD(A240/Calculator!$F$10,1)-0.5))),1)</f>
        <v>1</v>
      </c>
      <c r="C240" s="176" t="n">
        <f aca="false">IF(Calculator!$E$11="YES",IF(A240&lt;Calculator!$G$11,0,MIN(MIN(MOD(A240/Calculator!$F$11,1),1-MOD(A240/Calculator!$F$11,1)),ABS(MOD(A240/Calculator!$F$11,1)-0.5))),1)</f>
        <v>1</v>
      </c>
      <c r="D240" s="176" t="n">
        <f aca="false">IF(Calculator!$E$12="YES",IF(A240&lt;Calculator!$G$12,0,MIN(MIN(MOD(A240/Calculator!$F$12,1),1-MOD(A240/Calculator!$F$12,1)),ABS(MOD(A240/Calculator!$F$12,1)-0.5))),1)</f>
        <v>1</v>
      </c>
      <c r="E240" s="176" t="n">
        <f aca="false">IF(Calculator!$E$13="YES",IF(A240&lt;Calculator!$G$13,0,MIN(MIN(MOD(A240/Calculator!$F$13,1),1-MOD(A240/Calculator!$F$13,1)),ABS(MOD(A240/Calculator!$F$13,1)-0.5))),1)</f>
        <v>0.0699999999999981</v>
      </c>
      <c r="F240" s="176" t="n">
        <f aca="false">IF(Calculator!$E$14="YES",IF(A240&lt;Calculator!$G$14,0,MIN(MIN(MOD(A240/Calculator!$F$14,1),1-MOD(A240/Calculator!$F$14,1)),ABS(MOD(A240/Calculator!$F$14,1)-0.5))),1)</f>
        <v>0.0249999999999964</v>
      </c>
      <c r="G240" s="176" t="n">
        <f aca="false">IF(Calculator!$E$15="YES",IF(A240&lt;Calculator!$G$15,0,MIN(MIN(MOD(A240/Calculator!$F$15,1),1-MOD(A240/Calculator!$F$15,1)),ABS(MOD(A240/Calculator!$F$15,1)-0.5))),1)</f>
        <v>0.165</v>
      </c>
      <c r="H240" s="176" t="n">
        <f aca="false">IF(Calculator!$E$16="YES",IF(A240&lt;Calculator!$G$16,0,MIN(MIN(MOD(A240/Calculator!$F$16,1),1-MOD(A240/Calculator!$F$16,1)),ABS(MOD(A240/Calculator!$F$16,1)-0.5))),1)</f>
        <v>0.123600000000002</v>
      </c>
      <c r="I240" s="176" t="n">
        <f aca="false">IF(Calculator!$E$17="YES",IF(A240&lt;Calculator!$G$17,0,MIN(MIN(MOD(A240/Calculator!$F$17,1),1-MOD(A240/Calculator!$F$17,1)),ABS(MOD(A240/Calculator!$F$17,1)-0.5))),1)</f>
        <v>0.244999999999997</v>
      </c>
      <c r="J240" s="176" t="n">
        <f aca="false">IF(Calculator!$E$18="YES",IF(A240&lt;Calculator!$G$18,0,MIN(MIN(MOD(A240/Calculator!$F$18,1),1-MOD(A240/Calculator!$F$18,1)),ABS(MOD(A240/Calculator!$F$18,1)-0.5))),1)</f>
        <v>0.0120000000000022</v>
      </c>
      <c r="K240" s="176" t="n">
        <f aca="false">IF(Calculator!$E$19="YES",IF(A240&lt;Calculator!$G$19,0,MIN(MIN(MOD(A240/Calculator!$F$19,1),1-MOD(A240/Calculator!$F$19,1)),ABS(MOD(A240/Calculator!$F$19,1)-0.5))),1)</f>
        <v>0.23</v>
      </c>
      <c r="L240" s="176" t="n">
        <f aca="false">IF(Calculator!$E$20="YES",IF(A240&lt;Calculator!$G$20,0,MIN(MIN(MOD(A240/Calculator!$F$20,1),1-MOD(A240/Calculator!$F$20,1)),ABS(MOD(A240/Calculator!$F$20,1)-0.5))),1)</f>
        <v>1</v>
      </c>
      <c r="M240" s="176" t="n">
        <f aca="false">MIN(B240:L240)</f>
        <v>0.0120000000000022</v>
      </c>
      <c r="N240" s="176" t="n">
        <f aca="false">SUMPRODUCT(($M$5:$M$555&gt;M240)*1)+SUMPRODUCT(($M$5:$M$555=M240)*(ROW($M$5:$M$555)&lt;ROW(M240)))+1</f>
        <v>358</v>
      </c>
      <c r="O240" s="176" t="str">
        <f aca="false">IF(M240&gt;=0.2,"★★★ EXCELLENT",IF(M240&gt;=0.12,"★★  GOOD",IF(M240&gt;=0.07,"★  FAIR",IF(M240&gt;=0.025,"⚠  MARGINAL","✗  AVOID"))))</f>
        <v>✗  AVOID</v>
      </c>
    </row>
    <row r="241" customFormat="false" ht="15" hidden="false" customHeight="true" outlineLevel="0" collapsed="false">
      <c r="A241" s="173" t="n">
        <v>28.6</v>
      </c>
      <c r="B241" s="174" t="n">
        <f aca="false">IF(Calculator!$E$10="YES",IF(A241&lt;Calculator!$G$10,0,MIN(MIN(MOD(A241/Calculator!$F$10,1),1-MOD(A241/Calculator!$F$10,1)),ABS(MOD(A241/Calculator!$F$10,1)-0.5))),1)</f>
        <v>1</v>
      </c>
      <c r="C241" s="174" t="n">
        <f aca="false">IF(Calculator!$E$11="YES",IF(A241&lt;Calculator!$G$11,0,MIN(MIN(MOD(A241/Calculator!$F$11,1),1-MOD(A241/Calculator!$F$11,1)),ABS(MOD(A241/Calculator!$F$11,1)-0.5))),1)</f>
        <v>1</v>
      </c>
      <c r="D241" s="174" t="n">
        <f aca="false">IF(Calculator!$E$12="YES",IF(A241&lt;Calculator!$G$12,0,MIN(MIN(MOD(A241/Calculator!$F$12,1),1-MOD(A241/Calculator!$F$12,1)),ABS(MOD(A241/Calculator!$F$12,1)-0.5))),1)</f>
        <v>1</v>
      </c>
      <c r="E241" s="174" t="n">
        <f aca="false">IF(Calculator!$E$13="YES",IF(A241&lt;Calculator!$G$13,0,MIN(MIN(MOD(A241/Calculator!$F$13,1),1-MOD(A241/Calculator!$F$13,1)),ABS(MOD(A241/Calculator!$F$13,1)-0.5))),1)</f>
        <v>0.0649824561403487</v>
      </c>
      <c r="F241" s="174" t="n">
        <f aca="false">IF(Calculator!$E$14="YES",IF(A241&lt;Calculator!$G$14,0,MIN(MIN(MOD(A241/Calculator!$F$14,1),1-MOD(A241/Calculator!$F$14,1)),ABS(MOD(A241/Calculator!$F$14,1)-0.5))),1)</f>
        <v>0.0321052631578911</v>
      </c>
      <c r="G241" s="174" t="n">
        <f aca="false">IF(Calculator!$E$15="YES",IF(A241&lt;Calculator!$G$15,0,MIN(MIN(MOD(A241/Calculator!$F$15,1),1-MOD(A241/Calculator!$F$15,1)),ABS(MOD(A241/Calculator!$F$15,1)-0.5))),1)</f>
        <v>0.155052631578947</v>
      </c>
      <c r="H241" s="174" t="n">
        <f aca="false">IF(Calculator!$E$16="YES",IF(A241&lt;Calculator!$G$16,0,MIN(MIN(MOD(A241/Calculator!$F$16,1),1-MOD(A241/Calculator!$F$16,1)),ABS(MOD(A241/Calculator!$F$16,1)-0.5))),1)</f>
        <v>0.136314385964915</v>
      </c>
      <c r="I241" s="174" t="n">
        <f aca="false">IF(Calculator!$E$17="YES",IF(A241&lt;Calculator!$G$17,0,MIN(MIN(MOD(A241/Calculator!$F$17,1),1-MOD(A241/Calculator!$F$17,1)),ABS(MOD(A241/Calculator!$F$17,1)-0.5))),1)</f>
        <v>0.240105263157898</v>
      </c>
      <c r="J241" s="174" t="n">
        <f aca="false">IF(Calculator!$E$18="YES",IF(A241&lt;Calculator!$G$18,0,MIN(MIN(MOD(A241/Calculator!$F$18,1),1-MOD(A241/Calculator!$F$18,1)),ABS(MOD(A241/Calculator!$F$18,1)-0.5))),1)</f>
        <v>0.00550175438596234</v>
      </c>
      <c r="K241" s="174" t="n">
        <f aca="false">IF(Calculator!$E$19="YES",IF(A241&lt;Calculator!$G$19,0,MIN(MIN(MOD(A241/Calculator!$F$19,1),1-MOD(A241/Calculator!$F$19,1)),ABS(MOD(A241/Calculator!$F$19,1)-0.5))),1)</f>
        <v>0.209754385964912</v>
      </c>
      <c r="L241" s="174" t="n">
        <f aca="false">IF(Calculator!$E$20="YES",IF(A241&lt;Calculator!$G$20,0,MIN(MIN(MOD(A241/Calculator!$F$20,1),1-MOD(A241/Calculator!$F$20,1)),ABS(MOD(A241/Calculator!$F$20,1)-0.5))),1)</f>
        <v>1</v>
      </c>
      <c r="M241" s="174" t="n">
        <f aca="false">MIN(B241:L241)</f>
        <v>0.00550175438596234</v>
      </c>
      <c r="N241" s="174" t="n">
        <f aca="false">SUMPRODUCT(($M$5:$M$555&gt;M241)*1)+SUMPRODUCT(($M$5:$M$555=M241)*(ROW($M$5:$M$555)&lt;ROW(M241)))+1</f>
        <v>428</v>
      </c>
      <c r="O241" s="174" t="str">
        <f aca="false">IF(M241&gt;=0.2,"★★★ EXCELLENT",IF(M241&gt;=0.12,"★★  GOOD",IF(M241&gt;=0.07,"★  FAIR",IF(M241&gt;=0.025,"⚠  MARGINAL","✗  AVOID"))))</f>
        <v>✗  AVOID</v>
      </c>
    </row>
    <row r="242" customFormat="false" ht="15" hidden="false" customHeight="true" outlineLevel="0" collapsed="false">
      <c r="A242" s="175" t="n">
        <v>28.7</v>
      </c>
      <c r="B242" s="176" t="n">
        <f aca="false">IF(Calculator!$E$10="YES",IF(A242&lt;Calculator!$G$10,0,MIN(MIN(MOD(A242/Calculator!$F$10,1),1-MOD(A242/Calculator!$F$10,1)),ABS(MOD(A242/Calculator!$F$10,1)-0.5))),1)</f>
        <v>1</v>
      </c>
      <c r="C242" s="176" t="n">
        <f aca="false">IF(Calculator!$E$11="YES",IF(A242&lt;Calculator!$G$11,0,MIN(MIN(MOD(A242/Calculator!$F$11,1),1-MOD(A242/Calculator!$F$11,1)),ABS(MOD(A242/Calculator!$F$11,1)-0.5))),1)</f>
        <v>1</v>
      </c>
      <c r="D242" s="176" t="n">
        <f aca="false">IF(Calculator!$E$12="YES",IF(A242&lt;Calculator!$G$12,0,MIN(MIN(MOD(A242/Calculator!$F$12,1),1-MOD(A242/Calculator!$F$12,1)),ABS(MOD(A242/Calculator!$F$12,1)-0.5))),1)</f>
        <v>1</v>
      </c>
      <c r="E242" s="176" t="n">
        <f aca="false">IF(Calculator!$E$13="YES",IF(A242&lt;Calculator!$G$13,0,MIN(MIN(MOD(A242/Calculator!$F$13,1),1-MOD(A242/Calculator!$F$13,1)),ABS(MOD(A242/Calculator!$F$13,1)-0.5))),1)</f>
        <v>0.0599649122806998</v>
      </c>
      <c r="F242" s="176" t="n">
        <f aca="false">IF(Calculator!$E$14="YES",IF(A242&lt;Calculator!$G$14,0,MIN(MIN(MOD(A242/Calculator!$F$14,1),1-MOD(A242/Calculator!$F$14,1)),ABS(MOD(A242/Calculator!$F$14,1)-0.5))),1)</f>
        <v>0.0392105263157858</v>
      </c>
      <c r="G242" s="176" t="n">
        <f aca="false">IF(Calculator!$E$15="YES",IF(A242&lt;Calculator!$G$15,0,MIN(MIN(MOD(A242/Calculator!$F$15,1),1-MOD(A242/Calculator!$F$15,1)),ABS(MOD(A242/Calculator!$F$15,1)-0.5))),1)</f>
        <v>0.145105263157895</v>
      </c>
      <c r="H242" s="176" t="n">
        <f aca="false">IF(Calculator!$E$16="YES",IF(A242&lt;Calculator!$G$16,0,MIN(MIN(MOD(A242/Calculator!$F$16,1),1-MOD(A242/Calculator!$F$16,1)),ABS(MOD(A242/Calculator!$F$16,1)-0.5))),1)</f>
        <v>0.149028771929827</v>
      </c>
      <c r="I242" s="176" t="n">
        <f aca="false">IF(Calculator!$E$17="YES",IF(A242&lt;Calculator!$G$17,0,MIN(MIN(MOD(A242/Calculator!$F$17,1),1-MOD(A242/Calculator!$F$17,1)),ABS(MOD(A242/Calculator!$F$17,1)-0.5))),1)</f>
        <v>0.225210526315792</v>
      </c>
      <c r="J242" s="176" t="n">
        <f aca="false">IF(Calculator!$E$18="YES",IF(A242&lt;Calculator!$G$18,0,MIN(MIN(MOD(A242/Calculator!$F$18,1),1-MOD(A242/Calculator!$F$18,1)),ABS(MOD(A242/Calculator!$F$18,1)-0.5))),1)</f>
        <v>0.0230035087719269</v>
      </c>
      <c r="K242" s="176" t="n">
        <f aca="false">IF(Calculator!$E$19="YES",IF(A242&lt;Calculator!$G$19,0,MIN(MIN(MOD(A242/Calculator!$F$19,1),1-MOD(A242/Calculator!$F$19,1)),ABS(MOD(A242/Calculator!$F$19,1)-0.5))),1)</f>
        <v>0.189508771929825</v>
      </c>
      <c r="L242" s="176" t="n">
        <f aca="false">IF(Calculator!$E$20="YES",IF(A242&lt;Calculator!$G$20,0,MIN(MIN(MOD(A242/Calculator!$F$20,1),1-MOD(A242/Calculator!$F$20,1)),ABS(MOD(A242/Calculator!$F$20,1)-0.5))),1)</f>
        <v>1</v>
      </c>
      <c r="M242" s="176" t="n">
        <f aca="false">MIN(B242:L242)</f>
        <v>0.0230035087719269</v>
      </c>
      <c r="N242" s="176" t="n">
        <f aca="false">SUMPRODUCT(($M$5:$M$555&gt;M242)*1)+SUMPRODUCT(($M$5:$M$555=M242)*(ROW($M$5:$M$555)&lt;ROW(M242)))+1</f>
        <v>267</v>
      </c>
      <c r="O242" s="176" t="str">
        <f aca="false">IF(M242&gt;=0.2,"★★★ EXCELLENT",IF(M242&gt;=0.12,"★★  GOOD",IF(M242&gt;=0.07,"★  FAIR",IF(M242&gt;=0.025,"⚠  MARGINAL","✗  AVOID"))))</f>
        <v>✗  AVOID</v>
      </c>
    </row>
    <row r="243" customFormat="false" ht="15" hidden="false" customHeight="true" outlineLevel="0" collapsed="false">
      <c r="A243" s="173" t="n">
        <v>28.8</v>
      </c>
      <c r="B243" s="174" t="n">
        <f aca="false">IF(Calculator!$E$10="YES",IF(A243&lt;Calculator!$G$10,0,MIN(MIN(MOD(A243/Calculator!$F$10,1),1-MOD(A243/Calculator!$F$10,1)),ABS(MOD(A243/Calculator!$F$10,1)-0.5))),1)</f>
        <v>1</v>
      </c>
      <c r="C243" s="174" t="n">
        <f aca="false">IF(Calculator!$E$11="YES",IF(A243&lt;Calculator!$G$11,0,MIN(MIN(MOD(A243/Calculator!$F$11,1),1-MOD(A243/Calculator!$F$11,1)),ABS(MOD(A243/Calculator!$F$11,1)-0.5))),1)</f>
        <v>1</v>
      </c>
      <c r="D243" s="174" t="n">
        <f aca="false">IF(Calculator!$E$12="YES",IF(A243&lt;Calculator!$G$12,0,MIN(MIN(MOD(A243/Calculator!$F$12,1),1-MOD(A243/Calculator!$F$12,1)),ABS(MOD(A243/Calculator!$F$12,1)-0.5))),1)</f>
        <v>1</v>
      </c>
      <c r="E243" s="174" t="n">
        <f aca="false">IF(Calculator!$E$13="YES",IF(A243&lt;Calculator!$G$13,0,MIN(MIN(MOD(A243/Calculator!$F$13,1),1-MOD(A243/Calculator!$F$13,1)),ABS(MOD(A243/Calculator!$F$13,1)-0.5))),1)</f>
        <v>0.0549473684210506</v>
      </c>
      <c r="F243" s="174" t="n">
        <f aca="false">IF(Calculator!$E$14="YES",IF(A243&lt;Calculator!$G$14,0,MIN(MIN(MOD(A243/Calculator!$F$14,1),1-MOD(A243/Calculator!$F$14,1)),ABS(MOD(A243/Calculator!$F$14,1)-0.5))),1)</f>
        <v>0.0463157894736805</v>
      </c>
      <c r="G243" s="174" t="n">
        <f aca="false">IF(Calculator!$E$15="YES",IF(A243&lt;Calculator!$G$15,0,MIN(MIN(MOD(A243/Calculator!$F$15,1),1-MOD(A243/Calculator!$F$15,1)),ABS(MOD(A243/Calculator!$F$15,1)-0.5))),1)</f>
        <v>0.135157894736842</v>
      </c>
      <c r="H243" s="174" t="n">
        <f aca="false">IF(Calculator!$E$16="YES",IF(A243&lt;Calculator!$G$16,0,MIN(MIN(MOD(A243/Calculator!$F$16,1),1-MOD(A243/Calculator!$F$16,1)),ABS(MOD(A243/Calculator!$F$16,1)-0.5))),1)</f>
        <v>0.161743157894739</v>
      </c>
      <c r="I243" s="174" t="n">
        <f aca="false">IF(Calculator!$E$17="YES",IF(A243&lt;Calculator!$G$17,0,MIN(MIN(MOD(A243/Calculator!$F$17,1),1-MOD(A243/Calculator!$F$17,1)),ABS(MOD(A243/Calculator!$F$17,1)-0.5))),1)</f>
        <v>0.210315789473688</v>
      </c>
      <c r="J243" s="174" t="n">
        <f aca="false">IF(Calculator!$E$18="YES",IF(A243&lt;Calculator!$G$18,0,MIN(MIN(MOD(A243/Calculator!$F$18,1),1-MOD(A243/Calculator!$F$18,1)),ABS(MOD(A243/Calculator!$F$18,1)-0.5))),1)</f>
        <v>0.0405052631578924</v>
      </c>
      <c r="K243" s="174" t="n">
        <f aca="false">IF(Calculator!$E$19="YES",IF(A243&lt;Calculator!$G$19,0,MIN(MIN(MOD(A243/Calculator!$F$19,1),1-MOD(A243/Calculator!$F$19,1)),ABS(MOD(A243/Calculator!$F$19,1)-0.5))),1)</f>
        <v>0.169263157894736</v>
      </c>
      <c r="L243" s="174" t="n">
        <f aca="false">IF(Calculator!$E$20="YES",IF(A243&lt;Calculator!$G$20,0,MIN(MIN(MOD(A243/Calculator!$F$20,1),1-MOD(A243/Calculator!$F$20,1)),ABS(MOD(A243/Calculator!$F$20,1)-0.5))),1)</f>
        <v>1</v>
      </c>
      <c r="M243" s="174" t="n">
        <f aca="false">MIN(B243:L243)</f>
        <v>0.0405052631578924</v>
      </c>
      <c r="N243" s="174" t="n">
        <f aca="false">SUMPRODUCT(($M$5:$M$555&gt;M243)*1)+SUMPRODUCT(($M$5:$M$555=M243)*(ROW($M$5:$M$555)&lt;ROW(M243)))+1</f>
        <v>161</v>
      </c>
      <c r="O243" s="174" t="str">
        <f aca="false">IF(M243&gt;=0.2,"★★★ EXCELLENT",IF(M243&gt;=0.12,"★★  GOOD",IF(M243&gt;=0.07,"★  FAIR",IF(M243&gt;=0.025,"⚠  MARGINAL","✗  AVOID"))))</f>
        <v>⚠  MARGINAL</v>
      </c>
    </row>
    <row r="244" customFormat="false" ht="15" hidden="false" customHeight="true" outlineLevel="0" collapsed="false">
      <c r="A244" s="175" t="n">
        <v>28.9</v>
      </c>
      <c r="B244" s="176" t="n">
        <f aca="false">IF(Calculator!$E$10="YES",IF(A244&lt;Calculator!$G$10,0,MIN(MIN(MOD(A244/Calculator!$F$10,1),1-MOD(A244/Calculator!$F$10,1)),ABS(MOD(A244/Calculator!$F$10,1)-0.5))),1)</f>
        <v>1</v>
      </c>
      <c r="C244" s="176" t="n">
        <f aca="false">IF(Calculator!$E$11="YES",IF(A244&lt;Calculator!$G$11,0,MIN(MIN(MOD(A244/Calculator!$F$11,1),1-MOD(A244/Calculator!$F$11,1)),ABS(MOD(A244/Calculator!$F$11,1)-0.5))),1)</f>
        <v>1</v>
      </c>
      <c r="D244" s="176" t="n">
        <f aca="false">IF(Calculator!$E$12="YES",IF(A244&lt;Calculator!$G$12,0,MIN(MIN(MOD(A244/Calculator!$F$12,1),1-MOD(A244/Calculator!$F$12,1)),ABS(MOD(A244/Calculator!$F$12,1)-0.5))),1)</f>
        <v>1</v>
      </c>
      <c r="E244" s="176" t="n">
        <f aca="false">IF(Calculator!$E$13="YES",IF(A244&lt;Calculator!$G$13,0,MIN(MIN(MOD(A244/Calculator!$F$13,1),1-MOD(A244/Calculator!$F$13,1)),ABS(MOD(A244/Calculator!$F$13,1)-0.5))),1)</f>
        <v>0.0499298245614015</v>
      </c>
      <c r="F244" s="176" t="n">
        <f aca="false">IF(Calculator!$E$14="YES",IF(A244&lt;Calculator!$G$14,0,MIN(MIN(MOD(A244/Calculator!$F$14,1),1-MOD(A244/Calculator!$F$14,1)),ABS(MOD(A244/Calculator!$F$14,1)-0.5))),1)</f>
        <v>0.0534210526315753</v>
      </c>
      <c r="G244" s="176" t="n">
        <f aca="false">IF(Calculator!$E$15="YES",IF(A244&lt;Calculator!$G$15,0,MIN(MIN(MOD(A244/Calculator!$F$15,1),1-MOD(A244/Calculator!$F$15,1)),ABS(MOD(A244/Calculator!$F$15,1)-0.5))),1)</f>
        <v>0.125210526315789</v>
      </c>
      <c r="H244" s="176" t="n">
        <f aca="false">IF(Calculator!$E$16="YES",IF(A244&lt;Calculator!$G$16,0,MIN(MIN(MOD(A244/Calculator!$F$16,1),1-MOD(A244/Calculator!$F$16,1)),ABS(MOD(A244/Calculator!$F$16,1)-0.5))),1)</f>
        <v>0.174457543859651</v>
      </c>
      <c r="I244" s="176" t="n">
        <f aca="false">IF(Calculator!$E$17="YES",IF(A244&lt;Calculator!$G$17,0,MIN(MIN(MOD(A244/Calculator!$F$17,1),1-MOD(A244/Calculator!$F$17,1)),ABS(MOD(A244/Calculator!$F$17,1)-0.5))),1)</f>
        <v>0.195421052631582</v>
      </c>
      <c r="J244" s="176" t="n">
        <f aca="false">IF(Calculator!$E$18="YES",IF(A244&lt;Calculator!$G$18,0,MIN(MIN(MOD(A244/Calculator!$F$18,1),1-MOD(A244/Calculator!$F$18,1)),ABS(MOD(A244/Calculator!$F$18,1)-0.5))),1)</f>
        <v>0.058007017543857</v>
      </c>
      <c r="K244" s="176" t="n">
        <f aca="false">IF(Calculator!$E$19="YES",IF(A244&lt;Calculator!$G$19,0,MIN(MIN(MOD(A244/Calculator!$F$19,1),1-MOD(A244/Calculator!$F$19,1)),ABS(MOD(A244/Calculator!$F$19,1)-0.5))),1)</f>
        <v>0.14901754385965</v>
      </c>
      <c r="L244" s="176" t="n">
        <f aca="false">IF(Calculator!$E$20="YES",IF(A244&lt;Calculator!$G$20,0,MIN(MIN(MOD(A244/Calculator!$F$20,1),1-MOD(A244/Calculator!$F$20,1)),ABS(MOD(A244/Calculator!$F$20,1)-0.5))),1)</f>
        <v>1</v>
      </c>
      <c r="M244" s="176" t="n">
        <f aca="false">MIN(B244:L244)</f>
        <v>0.0499298245614015</v>
      </c>
      <c r="N244" s="176" t="n">
        <f aca="false">SUMPRODUCT(($M$5:$M$555&gt;M244)*1)+SUMPRODUCT(($M$5:$M$555=M244)*(ROW($M$5:$M$555)&lt;ROW(M244)))+1</f>
        <v>118</v>
      </c>
      <c r="O244" s="176" t="str">
        <f aca="false">IF(M244&gt;=0.2,"★★★ EXCELLENT",IF(M244&gt;=0.12,"★★  GOOD",IF(M244&gt;=0.07,"★  FAIR",IF(M244&gt;=0.025,"⚠  MARGINAL","✗  AVOID"))))</f>
        <v>⚠  MARGINAL</v>
      </c>
    </row>
    <row r="245" customFormat="false" ht="15" hidden="false" customHeight="true" outlineLevel="0" collapsed="false">
      <c r="A245" s="173" t="n">
        <v>29</v>
      </c>
      <c r="B245" s="174" t="n">
        <f aca="false">IF(Calculator!$E$10="YES",IF(A245&lt;Calculator!$G$10,0,MIN(MIN(MOD(A245/Calculator!$F$10,1),1-MOD(A245/Calculator!$F$10,1)),ABS(MOD(A245/Calculator!$F$10,1)-0.5))),1)</f>
        <v>1</v>
      </c>
      <c r="C245" s="174" t="n">
        <f aca="false">IF(Calculator!$E$11="YES",IF(A245&lt;Calculator!$G$11,0,MIN(MIN(MOD(A245/Calculator!$F$11,1),1-MOD(A245/Calculator!$F$11,1)),ABS(MOD(A245/Calculator!$F$11,1)-0.5))),1)</f>
        <v>1</v>
      </c>
      <c r="D245" s="174" t="n">
        <f aca="false">IF(Calculator!$E$12="YES",IF(A245&lt;Calculator!$G$12,0,MIN(MIN(MOD(A245/Calculator!$F$12,1),1-MOD(A245/Calculator!$F$12,1)),ABS(MOD(A245/Calculator!$F$12,1)-0.5))),1)</f>
        <v>1</v>
      </c>
      <c r="E245" s="174" t="n">
        <f aca="false">IF(Calculator!$E$13="YES",IF(A245&lt;Calculator!$G$13,0,MIN(MIN(MOD(A245/Calculator!$F$13,1),1-MOD(A245/Calculator!$F$13,1)),ABS(MOD(A245/Calculator!$F$13,1)-0.5))),1)</f>
        <v>0.0449122807017524</v>
      </c>
      <c r="F245" s="174" t="n">
        <f aca="false">IF(Calculator!$E$14="YES",IF(A245&lt;Calculator!$G$14,0,MIN(MIN(MOD(A245/Calculator!$F$14,1),1-MOD(A245/Calculator!$F$14,1)),ABS(MOD(A245/Calculator!$F$14,1)-0.5))),1)</f>
        <v>0.06052631578947</v>
      </c>
      <c r="G245" s="174" t="n">
        <f aca="false">IF(Calculator!$E$15="YES",IF(A245&lt;Calculator!$G$15,0,MIN(MIN(MOD(A245/Calculator!$F$15,1),1-MOD(A245/Calculator!$F$15,1)),ABS(MOD(A245/Calculator!$F$15,1)-0.5))),1)</f>
        <v>0.115263157894737</v>
      </c>
      <c r="H245" s="174" t="n">
        <f aca="false">IF(Calculator!$E$16="YES",IF(A245&lt;Calculator!$G$16,0,MIN(MIN(MOD(A245/Calculator!$F$16,1),1-MOD(A245/Calculator!$F$16,1)),ABS(MOD(A245/Calculator!$F$16,1)-0.5))),1)</f>
        <v>0.187171929824564</v>
      </c>
      <c r="I245" s="174" t="n">
        <f aca="false">IF(Calculator!$E$17="YES",IF(A245&lt;Calculator!$G$17,0,MIN(MIN(MOD(A245/Calculator!$F$17,1),1-MOD(A245/Calculator!$F$17,1)),ABS(MOD(A245/Calculator!$F$17,1)-0.5))),1)</f>
        <v>0.180526315789477</v>
      </c>
      <c r="J245" s="174" t="n">
        <f aca="false">IF(Calculator!$E$18="YES",IF(A245&lt;Calculator!$G$18,0,MIN(MIN(MOD(A245/Calculator!$F$18,1),1-MOD(A245/Calculator!$F$18,1)),ABS(MOD(A245/Calculator!$F$18,1)-0.5))),1)</f>
        <v>0.0755087719298224</v>
      </c>
      <c r="K245" s="174" t="n">
        <f aca="false">IF(Calculator!$E$19="YES",IF(A245&lt;Calculator!$G$19,0,MIN(MIN(MOD(A245/Calculator!$F$19,1),1-MOD(A245/Calculator!$F$19,1)),ABS(MOD(A245/Calculator!$F$19,1)-0.5))),1)</f>
        <v>0.128771929824562</v>
      </c>
      <c r="L245" s="174" t="n">
        <f aca="false">IF(Calculator!$E$20="YES",IF(A245&lt;Calculator!$G$20,0,MIN(MIN(MOD(A245/Calculator!$F$20,1),1-MOD(A245/Calculator!$F$20,1)),ABS(MOD(A245/Calculator!$F$20,1)-0.5))),1)</f>
        <v>1</v>
      </c>
      <c r="M245" s="174" t="n">
        <f aca="false">MIN(B245:L245)</f>
        <v>0.0449122807017524</v>
      </c>
      <c r="N245" s="174" t="n">
        <f aca="false">SUMPRODUCT(($M$5:$M$555&gt;M245)*1)+SUMPRODUCT(($M$5:$M$555=M245)*(ROW($M$5:$M$555)&lt;ROW(M245)))+1</f>
        <v>140</v>
      </c>
      <c r="O245" s="174" t="str">
        <f aca="false">IF(M245&gt;=0.2,"★★★ EXCELLENT",IF(M245&gt;=0.12,"★★  GOOD",IF(M245&gt;=0.07,"★  FAIR",IF(M245&gt;=0.025,"⚠  MARGINAL","✗  AVOID"))))</f>
        <v>⚠  MARGINAL</v>
      </c>
    </row>
    <row r="246" customFormat="false" ht="15" hidden="false" customHeight="true" outlineLevel="0" collapsed="false">
      <c r="A246" s="175" t="n">
        <v>29.1</v>
      </c>
      <c r="B246" s="176" t="n">
        <f aca="false">IF(Calculator!$E$10="YES",IF(A246&lt;Calculator!$G$10,0,MIN(MIN(MOD(A246/Calculator!$F$10,1),1-MOD(A246/Calculator!$F$10,1)),ABS(MOD(A246/Calculator!$F$10,1)-0.5))),1)</f>
        <v>1</v>
      </c>
      <c r="C246" s="176" t="n">
        <f aca="false">IF(Calculator!$E$11="YES",IF(A246&lt;Calculator!$G$11,0,MIN(MIN(MOD(A246/Calculator!$F$11,1),1-MOD(A246/Calculator!$F$11,1)),ABS(MOD(A246/Calculator!$F$11,1)-0.5))),1)</f>
        <v>1</v>
      </c>
      <c r="D246" s="176" t="n">
        <f aca="false">IF(Calculator!$E$12="YES",IF(A246&lt;Calculator!$G$12,0,MIN(MIN(MOD(A246/Calculator!$F$12,1),1-MOD(A246/Calculator!$F$12,1)),ABS(MOD(A246/Calculator!$F$12,1)-0.5))),1)</f>
        <v>1</v>
      </c>
      <c r="E246" s="176" t="n">
        <f aca="false">IF(Calculator!$E$13="YES",IF(A246&lt;Calculator!$G$13,0,MIN(MIN(MOD(A246/Calculator!$F$13,1),1-MOD(A246/Calculator!$F$13,1)),ABS(MOD(A246/Calculator!$F$13,1)-0.5))),1)</f>
        <v>0.0398947368421032</v>
      </c>
      <c r="F246" s="176" t="n">
        <f aca="false">IF(Calculator!$E$14="YES",IF(A246&lt;Calculator!$G$14,0,MIN(MIN(MOD(A246/Calculator!$F$14,1),1-MOD(A246/Calculator!$F$14,1)),ABS(MOD(A246/Calculator!$F$14,1)-0.5))),1)</f>
        <v>0.0676315789473647</v>
      </c>
      <c r="G246" s="176" t="n">
        <f aca="false">IF(Calculator!$E$15="YES",IF(A246&lt;Calculator!$G$15,0,MIN(MIN(MOD(A246/Calculator!$F$15,1),1-MOD(A246/Calculator!$F$15,1)),ABS(MOD(A246/Calculator!$F$15,1)-0.5))),1)</f>
        <v>0.105315789473684</v>
      </c>
      <c r="H246" s="176" t="n">
        <f aca="false">IF(Calculator!$E$16="YES",IF(A246&lt;Calculator!$G$16,0,MIN(MIN(MOD(A246/Calculator!$F$16,1),1-MOD(A246/Calculator!$F$16,1)),ABS(MOD(A246/Calculator!$F$16,1)-0.5))),1)</f>
        <v>0.199886315789477</v>
      </c>
      <c r="I246" s="176" t="n">
        <f aca="false">IF(Calculator!$E$17="YES",IF(A246&lt;Calculator!$G$17,0,MIN(MIN(MOD(A246/Calculator!$F$17,1),1-MOD(A246/Calculator!$F$17,1)),ABS(MOD(A246/Calculator!$F$17,1)-0.5))),1)</f>
        <v>0.165631578947371</v>
      </c>
      <c r="J246" s="176" t="n">
        <f aca="false">IF(Calculator!$E$18="YES",IF(A246&lt;Calculator!$G$18,0,MIN(MIN(MOD(A246/Calculator!$F$18,1),1-MOD(A246/Calculator!$F$18,1)),ABS(MOD(A246/Calculator!$F$18,1)-0.5))),1)</f>
        <v>0.093010526315787</v>
      </c>
      <c r="K246" s="176" t="n">
        <f aca="false">IF(Calculator!$E$19="YES",IF(A246&lt;Calculator!$G$19,0,MIN(MIN(MOD(A246/Calculator!$F$19,1),1-MOD(A246/Calculator!$F$19,1)),ABS(MOD(A246/Calculator!$F$19,1)-0.5))),1)</f>
        <v>0.108526315789473</v>
      </c>
      <c r="L246" s="176" t="n">
        <f aca="false">IF(Calculator!$E$20="YES",IF(A246&lt;Calculator!$G$20,0,MIN(MIN(MOD(A246/Calculator!$F$20,1),1-MOD(A246/Calculator!$F$20,1)),ABS(MOD(A246/Calculator!$F$20,1)-0.5))),1)</f>
        <v>1</v>
      </c>
      <c r="M246" s="176" t="n">
        <f aca="false">MIN(B246:L246)</f>
        <v>0.0398947368421032</v>
      </c>
      <c r="N246" s="176" t="n">
        <f aca="false">SUMPRODUCT(($M$5:$M$555&gt;M246)*1)+SUMPRODUCT(($M$5:$M$555=M246)*(ROW($M$5:$M$555)&lt;ROW(M246)))+1</f>
        <v>164</v>
      </c>
      <c r="O246" s="176" t="str">
        <f aca="false">IF(M246&gt;=0.2,"★★★ EXCELLENT",IF(M246&gt;=0.12,"★★  GOOD",IF(M246&gt;=0.07,"★  FAIR",IF(M246&gt;=0.025,"⚠  MARGINAL","✗  AVOID"))))</f>
        <v>⚠  MARGINAL</v>
      </c>
    </row>
    <row r="247" customFormat="false" ht="15" hidden="false" customHeight="true" outlineLevel="0" collapsed="false">
      <c r="A247" s="173" t="n">
        <v>29.2</v>
      </c>
      <c r="B247" s="174" t="n">
        <f aca="false">IF(Calculator!$E$10="YES",IF(A247&lt;Calculator!$G$10,0,MIN(MIN(MOD(A247/Calculator!$F$10,1),1-MOD(A247/Calculator!$F$10,1)),ABS(MOD(A247/Calculator!$F$10,1)-0.5))),1)</f>
        <v>1</v>
      </c>
      <c r="C247" s="174" t="n">
        <f aca="false">IF(Calculator!$E$11="YES",IF(A247&lt;Calculator!$G$11,0,MIN(MIN(MOD(A247/Calculator!$F$11,1),1-MOD(A247/Calculator!$F$11,1)),ABS(MOD(A247/Calculator!$F$11,1)-0.5))),1)</f>
        <v>1</v>
      </c>
      <c r="D247" s="174" t="n">
        <f aca="false">IF(Calculator!$E$12="YES",IF(A247&lt;Calculator!$G$12,0,MIN(MIN(MOD(A247/Calculator!$F$12,1),1-MOD(A247/Calculator!$F$12,1)),ABS(MOD(A247/Calculator!$F$12,1)-0.5))),1)</f>
        <v>1</v>
      </c>
      <c r="E247" s="174" t="n">
        <f aca="false">IF(Calculator!$E$13="YES",IF(A247&lt;Calculator!$G$13,0,MIN(MIN(MOD(A247/Calculator!$F$13,1),1-MOD(A247/Calculator!$F$13,1)),ABS(MOD(A247/Calculator!$F$13,1)-0.5))),1)</f>
        <v>0.0348771929824541</v>
      </c>
      <c r="F247" s="174" t="n">
        <f aca="false">IF(Calculator!$E$14="YES",IF(A247&lt;Calculator!$G$14,0,MIN(MIN(MOD(A247/Calculator!$F$14,1),1-MOD(A247/Calculator!$F$14,1)),ABS(MOD(A247/Calculator!$F$14,1)-0.5))),1)</f>
        <v>0.0747368421052594</v>
      </c>
      <c r="G247" s="174" t="n">
        <f aca="false">IF(Calculator!$E$15="YES",IF(A247&lt;Calculator!$G$15,0,MIN(MIN(MOD(A247/Calculator!$F$15,1),1-MOD(A247/Calculator!$F$15,1)),ABS(MOD(A247/Calculator!$F$15,1)-0.5))),1)</f>
        <v>0.0953684210526316</v>
      </c>
      <c r="H247" s="174" t="n">
        <f aca="false">IF(Calculator!$E$16="YES",IF(A247&lt;Calculator!$G$16,0,MIN(MIN(MOD(A247/Calculator!$F$16,1),1-MOD(A247/Calculator!$F$16,1)),ABS(MOD(A247/Calculator!$F$16,1)-0.5))),1)</f>
        <v>0.212600701754389</v>
      </c>
      <c r="I247" s="174" t="n">
        <f aca="false">IF(Calculator!$E$17="YES",IF(A247&lt;Calculator!$G$17,0,MIN(MIN(MOD(A247/Calculator!$F$17,1),1-MOD(A247/Calculator!$F$17,1)),ABS(MOD(A247/Calculator!$F$17,1)-0.5))),1)</f>
        <v>0.150736842105267</v>
      </c>
      <c r="J247" s="174" t="n">
        <f aca="false">IF(Calculator!$E$18="YES",IF(A247&lt;Calculator!$G$18,0,MIN(MIN(MOD(A247/Calculator!$F$18,1),1-MOD(A247/Calculator!$F$18,1)),ABS(MOD(A247/Calculator!$F$18,1)-0.5))),1)</f>
        <v>0.110512280701752</v>
      </c>
      <c r="K247" s="174" t="n">
        <f aca="false">IF(Calculator!$E$19="YES",IF(A247&lt;Calculator!$G$19,0,MIN(MIN(MOD(A247/Calculator!$F$19,1),1-MOD(A247/Calculator!$F$19,1)),ABS(MOD(A247/Calculator!$F$19,1)-0.5))),1)</f>
        <v>0.0882807017543863</v>
      </c>
      <c r="L247" s="174" t="n">
        <f aca="false">IF(Calculator!$E$20="YES",IF(A247&lt;Calculator!$G$20,0,MIN(MIN(MOD(A247/Calculator!$F$20,1),1-MOD(A247/Calculator!$F$20,1)),ABS(MOD(A247/Calculator!$F$20,1)-0.5))),1)</f>
        <v>1</v>
      </c>
      <c r="M247" s="174" t="n">
        <f aca="false">MIN(B247:L247)</f>
        <v>0.0348771929824541</v>
      </c>
      <c r="N247" s="174" t="n">
        <f aca="false">SUMPRODUCT(($M$5:$M$555&gt;M247)*1)+SUMPRODUCT(($M$5:$M$555=M247)*(ROW($M$5:$M$555)&lt;ROW(M247)))+1</f>
        <v>184</v>
      </c>
      <c r="O247" s="174" t="str">
        <f aca="false">IF(M247&gt;=0.2,"★★★ EXCELLENT",IF(M247&gt;=0.12,"★★  GOOD",IF(M247&gt;=0.07,"★  FAIR",IF(M247&gt;=0.025,"⚠  MARGINAL","✗  AVOID"))))</f>
        <v>⚠  MARGINAL</v>
      </c>
    </row>
    <row r="248" customFormat="false" ht="15" hidden="false" customHeight="true" outlineLevel="0" collapsed="false">
      <c r="A248" s="175" t="n">
        <v>29.3</v>
      </c>
      <c r="B248" s="176" t="n">
        <f aca="false">IF(Calculator!$E$10="YES",IF(A248&lt;Calculator!$G$10,0,MIN(MIN(MOD(A248/Calculator!$F$10,1),1-MOD(A248/Calculator!$F$10,1)),ABS(MOD(A248/Calculator!$F$10,1)-0.5))),1)</f>
        <v>1</v>
      </c>
      <c r="C248" s="176" t="n">
        <f aca="false">IF(Calculator!$E$11="YES",IF(A248&lt;Calculator!$G$11,0,MIN(MIN(MOD(A248/Calculator!$F$11,1),1-MOD(A248/Calculator!$F$11,1)),ABS(MOD(A248/Calculator!$F$11,1)-0.5))),1)</f>
        <v>1</v>
      </c>
      <c r="D248" s="176" t="n">
        <f aca="false">IF(Calculator!$E$12="YES",IF(A248&lt;Calculator!$G$12,0,MIN(MIN(MOD(A248/Calculator!$F$12,1),1-MOD(A248/Calculator!$F$12,1)),ABS(MOD(A248/Calculator!$F$12,1)-0.5))),1)</f>
        <v>1</v>
      </c>
      <c r="E248" s="176" t="n">
        <f aca="false">IF(Calculator!$E$13="YES",IF(A248&lt;Calculator!$G$13,0,MIN(MIN(MOD(A248/Calculator!$F$13,1),1-MOD(A248/Calculator!$F$13,1)),ABS(MOD(A248/Calculator!$F$13,1)-0.5))),1)</f>
        <v>0.0298596491228049</v>
      </c>
      <c r="F248" s="176" t="n">
        <f aca="false">IF(Calculator!$E$14="YES",IF(A248&lt;Calculator!$G$14,0,MIN(MIN(MOD(A248/Calculator!$F$14,1),1-MOD(A248/Calculator!$F$14,1)),ABS(MOD(A248/Calculator!$F$14,1)-0.5))),1)</f>
        <v>0.0818421052631542</v>
      </c>
      <c r="G248" s="176" t="n">
        <f aca="false">IF(Calculator!$E$15="YES",IF(A248&lt;Calculator!$G$15,0,MIN(MIN(MOD(A248/Calculator!$F$15,1),1-MOD(A248/Calculator!$F$15,1)),ABS(MOD(A248/Calculator!$F$15,1)-0.5))),1)</f>
        <v>0.0854210526315788</v>
      </c>
      <c r="H248" s="176" t="n">
        <f aca="false">IF(Calculator!$E$16="YES",IF(A248&lt;Calculator!$G$16,0,MIN(MIN(MOD(A248/Calculator!$F$16,1),1-MOD(A248/Calculator!$F$16,1)),ABS(MOD(A248/Calculator!$F$16,1)-0.5))),1)</f>
        <v>0.225315087719301</v>
      </c>
      <c r="I248" s="176" t="n">
        <f aca="false">IF(Calculator!$E$17="YES",IF(A248&lt;Calculator!$G$17,0,MIN(MIN(MOD(A248/Calculator!$F$17,1),1-MOD(A248/Calculator!$F$17,1)),ABS(MOD(A248/Calculator!$F$17,1)-0.5))),1)</f>
        <v>0.135842105263161</v>
      </c>
      <c r="J248" s="176" t="n">
        <f aca="false">IF(Calculator!$E$18="YES",IF(A248&lt;Calculator!$G$18,0,MIN(MIN(MOD(A248/Calculator!$F$18,1),1-MOD(A248/Calculator!$F$18,1)),ABS(MOD(A248/Calculator!$F$18,1)-0.5))),1)</f>
        <v>0.128014035087717</v>
      </c>
      <c r="K248" s="176" t="n">
        <f aca="false">IF(Calculator!$E$19="YES",IF(A248&lt;Calculator!$G$19,0,MIN(MIN(MOD(A248/Calculator!$F$19,1),1-MOD(A248/Calculator!$F$19,1)),ABS(MOD(A248/Calculator!$F$19,1)-0.5))),1)</f>
        <v>0.0680350877192986</v>
      </c>
      <c r="L248" s="176" t="n">
        <f aca="false">IF(Calculator!$E$20="YES",IF(A248&lt;Calculator!$G$20,0,MIN(MIN(MOD(A248/Calculator!$F$20,1),1-MOD(A248/Calculator!$F$20,1)),ABS(MOD(A248/Calculator!$F$20,1)-0.5))),1)</f>
        <v>1</v>
      </c>
      <c r="M248" s="176" t="n">
        <f aca="false">MIN(B248:L248)</f>
        <v>0.0298596491228049</v>
      </c>
      <c r="N248" s="176" t="n">
        <f aca="false">SUMPRODUCT(($M$5:$M$555&gt;M248)*1)+SUMPRODUCT(($M$5:$M$555=M248)*(ROW($M$5:$M$555)&lt;ROW(M248)))+1</f>
        <v>215</v>
      </c>
      <c r="O248" s="176" t="str">
        <f aca="false">IF(M248&gt;=0.2,"★★★ EXCELLENT",IF(M248&gt;=0.12,"★★  GOOD",IF(M248&gt;=0.07,"★  FAIR",IF(M248&gt;=0.025,"⚠  MARGINAL","✗  AVOID"))))</f>
        <v>⚠  MARGINAL</v>
      </c>
    </row>
    <row r="249" customFormat="false" ht="15" hidden="false" customHeight="true" outlineLevel="0" collapsed="false">
      <c r="A249" s="173" t="n">
        <v>29.4</v>
      </c>
      <c r="B249" s="174" t="n">
        <f aca="false">IF(Calculator!$E$10="YES",IF(A249&lt;Calculator!$G$10,0,MIN(MIN(MOD(A249/Calculator!$F$10,1),1-MOD(A249/Calculator!$F$10,1)),ABS(MOD(A249/Calculator!$F$10,1)-0.5))),1)</f>
        <v>1</v>
      </c>
      <c r="C249" s="174" t="n">
        <f aca="false">IF(Calculator!$E$11="YES",IF(A249&lt;Calculator!$G$11,0,MIN(MIN(MOD(A249/Calculator!$F$11,1),1-MOD(A249/Calculator!$F$11,1)),ABS(MOD(A249/Calculator!$F$11,1)-0.5))),1)</f>
        <v>1</v>
      </c>
      <c r="D249" s="174" t="n">
        <f aca="false">IF(Calculator!$E$12="YES",IF(A249&lt;Calculator!$G$12,0,MIN(MIN(MOD(A249/Calculator!$F$12,1),1-MOD(A249/Calculator!$F$12,1)),ABS(MOD(A249/Calculator!$F$12,1)-0.5))),1)</f>
        <v>1</v>
      </c>
      <c r="E249" s="174" t="n">
        <f aca="false">IF(Calculator!$E$13="YES",IF(A249&lt;Calculator!$G$13,0,MIN(MIN(MOD(A249/Calculator!$F$13,1),1-MOD(A249/Calculator!$F$13,1)),ABS(MOD(A249/Calculator!$F$13,1)-0.5))),1)</f>
        <v>0.0248421052631558</v>
      </c>
      <c r="F249" s="174" t="n">
        <f aca="false">IF(Calculator!$E$14="YES",IF(A249&lt;Calculator!$G$14,0,MIN(MIN(MOD(A249/Calculator!$F$14,1),1-MOD(A249/Calculator!$F$14,1)),ABS(MOD(A249/Calculator!$F$14,1)-0.5))),1)</f>
        <v>0.0889473684210489</v>
      </c>
      <c r="G249" s="174" t="n">
        <f aca="false">IF(Calculator!$E$15="YES",IF(A249&lt;Calculator!$G$15,0,MIN(MIN(MOD(A249/Calculator!$F$15,1),1-MOD(A249/Calculator!$F$15,1)),ABS(MOD(A249/Calculator!$F$15,1)-0.5))),1)</f>
        <v>0.0754736842105261</v>
      </c>
      <c r="H249" s="174" t="n">
        <f aca="false">IF(Calculator!$E$16="YES",IF(A249&lt;Calculator!$G$16,0,MIN(MIN(MOD(A249/Calculator!$F$16,1),1-MOD(A249/Calculator!$F$16,1)),ABS(MOD(A249/Calculator!$F$16,1)-0.5))),1)</f>
        <v>0.238029473684213</v>
      </c>
      <c r="I249" s="174" t="n">
        <f aca="false">IF(Calculator!$E$17="YES",IF(A249&lt;Calculator!$G$17,0,MIN(MIN(MOD(A249/Calculator!$F$17,1),1-MOD(A249/Calculator!$F$17,1)),ABS(MOD(A249/Calculator!$F$17,1)-0.5))),1)</f>
        <v>0.120947368421056</v>
      </c>
      <c r="J249" s="174" t="n">
        <f aca="false">IF(Calculator!$E$18="YES",IF(A249&lt;Calculator!$G$18,0,MIN(MIN(MOD(A249/Calculator!$F$18,1),1-MOD(A249/Calculator!$F$18,1)),ABS(MOD(A249/Calculator!$F$18,1)-0.5))),1)</f>
        <v>0.145515789473682</v>
      </c>
      <c r="K249" s="174" t="n">
        <f aca="false">IF(Calculator!$E$19="YES",IF(A249&lt;Calculator!$G$19,0,MIN(MIN(MOD(A249/Calculator!$F$19,1),1-MOD(A249/Calculator!$F$19,1)),ABS(MOD(A249/Calculator!$F$19,1)-0.5))),1)</f>
        <v>0.0477894736842108</v>
      </c>
      <c r="L249" s="174" t="n">
        <f aca="false">IF(Calculator!$E$20="YES",IF(A249&lt;Calculator!$G$20,0,MIN(MIN(MOD(A249/Calculator!$F$20,1),1-MOD(A249/Calculator!$F$20,1)),ABS(MOD(A249/Calculator!$F$20,1)-0.5))),1)</f>
        <v>1</v>
      </c>
      <c r="M249" s="174" t="n">
        <f aca="false">MIN(B249:L249)</f>
        <v>0.0248421052631558</v>
      </c>
      <c r="N249" s="174" t="n">
        <f aca="false">SUMPRODUCT(($M$5:$M$555&gt;M249)*1)+SUMPRODUCT(($M$5:$M$555=M249)*(ROW($M$5:$M$555)&lt;ROW(M249)))+1</f>
        <v>255</v>
      </c>
      <c r="O249" s="174" t="str">
        <f aca="false">IF(M249&gt;=0.2,"★★★ EXCELLENT",IF(M249&gt;=0.12,"★★  GOOD",IF(M249&gt;=0.07,"★  FAIR",IF(M249&gt;=0.025,"⚠  MARGINAL","✗  AVOID"))))</f>
        <v>✗  AVOID</v>
      </c>
    </row>
    <row r="250" customFormat="false" ht="15" hidden="false" customHeight="true" outlineLevel="0" collapsed="false">
      <c r="A250" s="175" t="n">
        <v>29.5</v>
      </c>
      <c r="B250" s="176" t="n">
        <f aca="false">IF(Calculator!$E$10="YES",IF(A250&lt;Calculator!$G$10,0,MIN(MIN(MOD(A250/Calculator!$F$10,1),1-MOD(A250/Calculator!$F$10,1)),ABS(MOD(A250/Calculator!$F$10,1)-0.5))),1)</f>
        <v>1</v>
      </c>
      <c r="C250" s="176" t="n">
        <f aca="false">IF(Calculator!$E$11="YES",IF(A250&lt;Calculator!$G$11,0,MIN(MIN(MOD(A250/Calculator!$F$11,1),1-MOD(A250/Calculator!$F$11,1)),ABS(MOD(A250/Calculator!$F$11,1)-0.5))),1)</f>
        <v>1</v>
      </c>
      <c r="D250" s="176" t="n">
        <f aca="false">IF(Calculator!$E$12="YES",IF(A250&lt;Calculator!$G$12,0,MIN(MIN(MOD(A250/Calculator!$F$12,1),1-MOD(A250/Calculator!$F$12,1)),ABS(MOD(A250/Calculator!$F$12,1)-0.5))),1)</f>
        <v>1</v>
      </c>
      <c r="E250" s="176" t="n">
        <f aca="false">IF(Calculator!$E$13="YES",IF(A250&lt;Calculator!$G$13,0,MIN(MIN(MOD(A250/Calculator!$F$13,1),1-MOD(A250/Calculator!$F$13,1)),ABS(MOD(A250/Calculator!$F$13,1)-0.5))),1)</f>
        <v>0.0198245614035066</v>
      </c>
      <c r="F250" s="176" t="n">
        <f aca="false">IF(Calculator!$E$14="YES",IF(A250&lt;Calculator!$G$14,0,MIN(MIN(MOD(A250/Calculator!$F$14,1),1-MOD(A250/Calculator!$F$14,1)),ABS(MOD(A250/Calculator!$F$14,1)-0.5))),1)</f>
        <v>0.0960526315789436</v>
      </c>
      <c r="G250" s="176" t="n">
        <f aca="false">IF(Calculator!$E$15="YES",IF(A250&lt;Calculator!$G$15,0,MIN(MIN(MOD(A250/Calculator!$F$15,1),1-MOD(A250/Calculator!$F$15,1)),ABS(MOD(A250/Calculator!$F$15,1)-0.5))),1)</f>
        <v>0.0655263157894734</v>
      </c>
      <c r="H250" s="176" t="n">
        <f aca="false">IF(Calculator!$E$16="YES",IF(A250&lt;Calculator!$G$16,0,MIN(MIN(MOD(A250/Calculator!$F$16,1),1-MOD(A250/Calculator!$F$16,1)),ABS(MOD(A250/Calculator!$F$16,1)-0.5))),1)</f>
        <v>0.249256140350875</v>
      </c>
      <c r="I250" s="176" t="n">
        <f aca="false">IF(Calculator!$E$17="YES",IF(A250&lt;Calculator!$G$17,0,MIN(MIN(MOD(A250/Calculator!$F$17,1),1-MOD(A250/Calculator!$F$17,1)),ABS(MOD(A250/Calculator!$F$17,1)-0.5))),1)</f>
        <v>0.106052631578951</v>
      </c>
      <c r="J250" s="176" t="n">
        <f aca="false">IF(Calculator!$E$18="YES",IF(A250&lt;Calculator!$G$18,0,MIN(MIN(MOD(A250/Calculator!$F$18,1),1-MOD(A250/Calculator!$F$18,1)),ABS(MOD(A250/Calculator!$F$18,1)-0.5))),1)</f>
        <v>0.163017543859647</v>
      </c>
      <c r="K250" s="176" t="n">
        <f aca="false">IF(Calculator!$E$19="YES",IF(A250&lt;Calculator!$G$19,0,MIN(MIN(MOD(A250/Calculator!$F$19,1),1-MOD(A250/Calculator!$F$19,1)),ABS(MOD(A250/Calculator!$F$19,1)-0.5))),1)</f>
        <v>0.0275438596491231</v>
      </c>
      <c r="L250" s="176" t="n">
        <f aca="false">IF(Calculator!$E$20="YES",IF(A250&lt;Calculator!$G$20,0,MIN(MIN(MOD(A250/Calculator!$F$20,1),1-MOD(A250/Calculator!$F$20,1)),ABS(MOD(A250/Calculator!$F$20,1)-0.5))),1)</f>
        <v>1</v>
      </c>
      <c r="M250" s="176" t="n">
        <f aca="false">MIN(B250:L250)</f>
        <v>0.0198245614035066</v>
      </c>
      <c r="N250" s="176" t="n">
        <f aca="false">SUMPRODUCT(($M$5:$M$555&gt;M250)*1)+SUMPRODUCT(($M$5:$M$555=M250)*(ROW($M$5:$M$555)&lt;ROW(M250)))+1</f>
        <v>292</v>
      </c>
      <c r="O250" s="176" t="str">
        <f aca="false">IF(M250&gt;=0.2,"★★★ EXCELLENT",IF(M250&gt;=0.12,"★★  GOOD",IF(M250&gt;=0.07,"★  FAIR",IF(M250&gt;=0.025,"⚠  MARGINAL","✗  AVOID"))))</f>
        <v>✗  AVOID</v>
      </c>
    </row>
    <row r="251" customFormat="false" ht="15" hidden="false" customHeight="true" outlineLevel="0" collapsed="false">
      <c r="A251" s="173" t="n">
        <v>29.6</v>
      </c>
      <c r="B251" s="174" t="n">
        <f aca="false">IF(Calculator!$E$10="YES",IF(A251&lt;Calculator!$G$10,0,MIN(MIN(MOD(A251/Calculator!$F$10,1),1-MOD(A251/Calculator!$F$10,1)),ABS(MOD(A251/Calculator!$F$10,1)-0.5))),1)</f>
        <v>1</v>
      </c>
      <c r="C251" s="174" t="n">
        <f aca="false">IF(Calculator!$E$11="YES",IF(A251&lt;Calculator!$G$11,0,MIN(MIN(MOD(A251/Calculator!$F$11,1),1-MOD(A251/Calculator!$F$11,1)),ABS(MOD(A251/Calculator!$F$11,1)-0.5))),1)</f>
        <v>1</v>
      </c>
      <c r="D251" s="174" t="n">
        <f aca="false">IF(Calculator!$E$12="YES",IF(A251&lt;Calculator!$G$12,0,MIN(MIN(MOD(A251/Calculator!$F$12,1),1-MOD(A251/Calculator!$F$12,1)),ABS(MOD(A251/Calculator!$F$12,1)-0.5))),1)</f>
        <v>1</v>
      </c>
      <c r="E251" s="174" t="n">
        <f aca="false">IF(Calculator!$E$13="YES",IF(A251&lt;Calculator!$G$13,0,MIN(MIN(MOD(A251/Calculator!$F$13,1),1-MOD(A251/Calculator!$F$13,1)),ABS(MOD(A251/Calculator!$F$13,1)-0.5))),1)</f>
        <v>0.0148070175438575</v>
      </c>
      <c r="F251" s="174" t="n">
        <f aca="false">IF(Calculator!$E$14="YES",IF(A251&lt;Calculator!$G$14,0,MIN(MIN(MOD(A251/Calculator!$F$14,1),1-MOD(A251/Calculator!$F$14,1)),ABS(MOD(A251/Calculator!$F$14,1)-0.5))),1)</f>
        <v>0.103157894736838</v>
      </c>
      <c r="G251" s="174" t="n">
        <f aca="false">IF(Calculator!$E$15="YES",IF(A251&lt;Calculator!$G$15,0,MIN(MIN(MOD(A251/Calculator!$F$15,1),1-MOD(A251/Calculator!$F$15,1)),ABS(MOD(A251/Calculator!$F$15,1)-0.5))),1)</f>
        <v>0.0555789473684207</v>
      </c>
      <c r="H251" s="174" t="n">
        <f aca="false">IF(Calculator!$E$16="YES",IF(A251&lt;Calculator!$G$16,0,MIN(MIN(MOD(A251/Calculator!$F$16,1),1-MOD(A251/Calculator!$F$16,1)),ABS(MOD(A251/Calculator!$F$16,1)-0.5))),1)</f>
        <v>0.236541754385962</v>
      </c>
      <c r="I251" s="174" t="n">
        <f aca="false">IF(Calculator!$E$17="YES",IF(A251&lt;Calculator!$G$17,0,MIN(MIN(MOD(A251/Calculator!$F$17,1),1-MOD(A251/Calculator!$F$17,1)),ABS(MOD(A251/Calculator!$F$17,1)-0.5))),1)</f>
        <v>0.0911578947368454</v>
      </c>
      <c r="J251" s="174" t="n">
        <f aca="false">IF(Calculator!$E$18="YES",IF(A251&lt;Calculator!$G$18,0,MIN(MIN(MOD(A251/Calculator!$F$18,1),1-MOD(A251/Calculator!$F$18,1)),ABS(MOD(A251/Calculator!$F$18,1)-0.5))),1)</f>
        <v>0.180519298245612</v>
      </c>
      <c r="K251" s="174" t="n">
        <f aca="false">IF(Calculator!$E$19="YES",IF(A251&lt;Calculator!$G$19,0,MIN(MIN(MOD(A251/Calculator!$F$19,1),1-MOD(A251/Calculator!$F$19,1)),ABS(MOD(A251/Calculator!$F$19,1)-0.5))),1)</f>
        <v>0.00729824561403447</v>
      </c>
      <c r="L251" s="174" t="n">
        <f aca="false">IF(Calculator!$E$20="YES",IF(A251&lt;Calculator!$G$20,0,MIN(MIN(MOD(A251/Calculator!$F$20,1),1-MOD(A251/Calculator!$F$20,1)),ABS(MOD(A251/Calculator!$F$20,1)-0.5))),1)</f>
        <v>1</v>
      </c>
      <c r="M251" s="174" t="n">
        <f aca="false">MIN(B251:L251)</f>
        <v>0.00729824561403447</v>
      </c>
      <c r="N251" s="174" t="n">
        <f aca="false">SUMPRODUCT(($M$5:$M$555&gt;M251)*1)+SUMPRODUCT(($M$5:$M$555=M251)*(ROW($M$5:$M$555)&lt;ROW(M251)))+1</f>
        <v>406</v>
      </c>
      <c r="O251" s="174" t="str">
        <f aca="false">IF(M251&gt;=0.2,"★★★ EXCELLENT",IF(M251&gt;=0.12,"★★  GOOD",IF(M251&gt;=0.07,"★  FAIR",IF(M251&gt;=0.025,"⚠  MARGINAL","✗  AVOID"))))</f>
        <v>✗  AVOID</v>
      </c>
    </row>
    <row r="252" customFormat="false" ht="15" hidden="false" customHeight="true" outlineLevel="0" collapsed="false">
      <c r="A252" s="175" t="n">
        <v>29.7</v>
      </c>
      <c r="B252" s="176" t="n">
        <f aca="false">IF(Calculator!$E$10="YES",IF(A252&lt;Calculator!$G$10,0,MIN(MIN(MOD(A252/Calculator!$F$10,1),1-MOD(A252/Calculator!$F$10,1)),ABS(MOD(A252/Calculator!$F$10,1)-0.5))),1)</f>
        <v>1</v>
      </c>
      <c r="C252" s="176" t="n">
        <f aca="false">IF(Calculator!$E$11="YES",IF(A252&lt;Calculator!$G$11,0,MIN(MIN(MOD(A252/Calculator!$F$11,1),1-MOD(A252/Calculator!$F$11,1)),ABS(MOD(A252/Calculator!$F$11,1)-0.5))),1)</f>
        <v>1</v>
      </c>
      <c r="D252" s="176" t="n">
        <f aca="false">IF(Calculator!$E$12="YES",IF(A252&lt;Calculator!$G$12,0,MIN(MIN(MOD(A252/Calculator!$F$12,1),1-MOD(A252/Calculator!$F$12,1)),ABS(MOD(A252/Calculator!$F$12,1)-0.5))),1)</f>
        <v>1</v>
      </c>
      <c r="E252" s="176" t="n">
        <f aca="false">IF(Calculator!$E$13="YES",IF(A252&lt;Calculator!$G$13,0,MIN(MIN(MOD(A252/Calculator!$F$13,1),1-MOD(A252/Calculator!$F$13,1)),ABS(MOD(A252/Calculator!$F$13,1)-0.5))),1)</f>
        <v>0.00978947368420835</v>
      </c>
      <c r="F252" s="176" t="n">
        <f aca="false">IF(Calculator!$E$14="YES",IF(A252&lt;Calculator!$G$14,0,MIN(MIN(MOD(A252/Calculator!$F$14,1),1-MOD(A252/Calculator!$F$14,1)),ABS(MOD(A252/Calculator!$F$14,1)-0.5))),1)</f>
        <v>0.110263157894733</v>
      </c>
      <c r="G252" s="176" t="n">
        <f aca="false">IF(Calculator!$E$15="YES",IF(A252&lt;Calculator!$G$15,0,MIN(MIN(MOD(A252/Calculator!$F$15,1),1-MOD(A252/Calculator!$F$15,1)),ABS(MOD(A252/Calculator!$F$15,1)-0.5))),1)</f>
        <v>0.0456315789473685</v>
      </c>
      <c r="H252" s="176" t="n">
        <f aca="false">IF(Calculator!$E$16="YES",IF(A252&lt;Calculator!$G$16,0,MIN(MIN(MOD(A252/Calculator!$F$16,1),1-MOD(A252/Calculator!$F$16,1)),ABS(MOD(A252/Calculator!$F$16,1)-0.5))),1)</f>
        <v>0.22382736842105</v>
      </c>
      <c r="I252" s="176" t="n">
        <f aca="false">IF(Calculator!$E$17="YES",IF(A252&lt;Calculator!$G$17,0,MIN(MIN(MOD(A252/Calculator!$F$17,1),1-MOD(A252/Calculator!$F$17,1)),ABS(MOD(A252/Calculator!$F$17,1)-0.5))),1)</f>
        <v>0.0762631578947399</v>
      </c>
      <c r="J252" s="176" t="n">
        <f aca="false">IF(Calculator!$E$18="YES",IF(A252&lt;Calculator!$G$18,0,MIN(MIN(MOD(A252/Calculator!$F$18,1),1-MOD(A252/Calculator!$F$18,1)),ABS(MOD(A252/Calculator!$F$18,1)-0.5))),1)</f>
        <v>0.198021052631576</v>
      </c>
      <c r="K252" s="176" t="n">
        <f aca="false">IF(Calculator!$E$19="YES",IF(A252&lt;Calculator!$G$19,0,MIN(MIN(MOD(A252/Calculator!$F$19,1),1-MOD(A252/Calculator!$F$19,1)),ABS(MOD(A252/Calculator!$F$19,1)-0.5))),1)</f>
        <v>0.0129473684210524</v>
      </c>
      <c r="L252" s="176" t="n">
        <f aca="false">IF(Calculator!$E$20="YES",IF(A252&lt;Calculator!$G$20,0,MIN(MIN(MOD(A252/Calculator!$F$20,1),1-MOD(A252/Calculator!$F$20,1)),ABS(MOD(A252/Calculator!$F$20,1)-0.5))),1)</f>
        <v>1</v>
      </c>
      <c r="M252" s="176" t="n">
        <f aca="false">MIN(B252:L252)</f>
        <v>0.00978947368420835</v>
      </c>
      <c r="N252" s="176" t="n">
        <f aca="false">SUMPRODUCT(($M$5:$M$555&gt;M252)*1)+SUMPRODUCT(($M$5:$M$555=M252)*(ROW($M$5:$M$555)&lt;ROW(M252)))+1</f>
        <v>379</v>
      </c>
      <c r="O252" s="176" t="str">
        <f aca="false">IF(M252&gt;=0.2,"★★★ EXCELLENT",IF(M252&gt;=0.12,"★★  GOOD",IF(M252&gt;=0.07,"★  FAIR",IF(M252&gt;=0.025,"⚠  MARGINAL","✗  AVOID"))))</f>
        <v>✗  AVOID</v>
      </c>
    </row>
    <row r="253" customFormat="false" ht="15" hidden="false" customHeight="true" outlineLevel="0" collapsed="false">
      <c r="A253" s="173" t="n">
        <v>29.8</v>
      </c>
      <c r="B253" s="174" t="n">
        <f aca="false">IF(Calculator!$E$10="YES",IF(A253&lt;Calculator!$G$10,0,MIN(MIN(MOD(A253/Calculator!$F$10,1),1-MOD(A253/Calculator!$F$10,1)),ABS(MOD(A253/Calculator!$F$10,1)-0.5))),1)</f>
        <v>1</v>
      </c>
      <c r="C253" s="174" t="n">
        <f aca="false">IF(Calculator!$E$11="YES",IF(A253&lt;Calculator!$G$11,0,MIN(MIN(MOD(A253/Calculator!$F$11,1),1-MOD(A253/Calculator!$F$11,1)),ABS(MOD(A253/Calculator!$F$11,1)-0.5))),1)</f>
        <v>1</v>
      </c>
      <c r="D253" s="174" t="n">
        <f aca="false">IF(Calculator!$E$12="YES",IF(A253&lt;Calculator!$G$12,0,MIN(MIN(MOD(A253/Calculator!$F$12,1),1-MOD(A253/Calculator!$F$12,1)),ABS(MOD(A253/Calculator!$F$12,1)-0.5))),1)</f>
        <v>1</v>
      </c>
      <c r="E253" s="174" t="n">
        <f aca="false">IF(Calculator!$E$13="YES",IF(A253&lt;Calculator!$G$13,0,MIN(MIN(MOD(A253/Calculator!$F$13,1),1-MOD(A253/Calculator!$F$13,1)),ABS(MOD(A253/Calculator!$F$13,1)-0.5))),1)</f>
        <v>0.00477192982455921</v>
      </c>
      <c r="F253" s="174" t="n">
        <f aca="false">IF(Calculator!$E$14="YES",IF(A253&lt;Calculator!$G$14,0,MIN(MIN(MOD(A253/Calculator!$F$14,1),1-MOD(A253/Calculator!$F$14,1)),ABS(MOD(A253/Calculator!$F$14,1)-0.5))),1)</f>
        <v>0.117368421052628</v>
      </c>
      <c r="G253" s="174" t="n">
        <f aca="false">IF(Calculator!$E$15="YES",IF(A253&lt;Calculator!$G$15,0,MIN(MIN(MOD(A253/Calculator!$F$15,1),1-MOD(A253/Calculator!$F$15,1)),ABS(MOD(A253/Calculator!$F$15,1)-0.5))),1)</f>
        <v>0.0356842105263153</v>
      </c>
      <c r="H253" s="174" t="n">
        <f aca="false">IF(Calculator!$E$16="YES",IF(A253&lt;Calculator!$G$16,0,MIN(MIN(MOD(A253/Calculator!$F$16,1),1-MOD(A253/Calculator!$F$16,1)),ABS(MOD(A253/Calculator!$F$16,1)-0.5))),1)</f>
        <v>0.211112982456138</v>
      </c>
      <c r="I253" s="174" t="n">
        <f aca="false">IF(Calculator!$E$17="YES",IF(A253&lt;Calculator!$G$17,0,MIN(MIN(MOD(A253/Calculator!$F$17,1),1-MOD(A253/Calculator!$F$17,1)),ABS(MOD(A253/Calculator!$F$17,1)-0.5))),1)</f>
        <v>0.0613684210526344</v>
      </c>
      <c r="J253" s="174" t="n">
        <f aca="false">IF(Calculator!$E$18="YES",IF(A253&lt;Calculator!$G$18,0,MIN(MIN(MOD(A253/Calculator!$F$18,1),1-MOD(A253/Calculator!$F$18,1)),ABS(MOD(A253/Calculator!$F$18,1)-0.5))),1)</f>
        <v>0.215522807017542</v>
      </c>
      <c r="K253" s="174" t="n">
        <f aca="false">IF(Calculator!$E$19="YES",IF(A253&lt;Calculator!$G$19,0,MIN(MIN(MOD(A253/Calculator!$F$19,1),1-MOD(A253/Calculator!$F$19,1)),ABS(MOD(A253/Calculator!$F$19,1)-0.5))),1)</f>
        <v>0.0331929824561401</v>
      </c>
      <c r="L253" s="174" t="n">
        <f aca="false">IF(Calculator!$E$20="YES",IF(A253&lt;Calculator!$G$20,0,MIN(MIN(MOD(A253/Calculator!$F$20,1),1-MOD(A253/Calculator!$F$20,1)),ABS(MOD(A253/Calculator!$F$20,1)-0.5))),1)</f>
        <v>1</v>
      </c>
      <c r="M253" s="174" t="n">
        <f aca="false">MIN(B253:L253)</f>
        <v>0.00477192982455921</v>
      </c>
      <c r="N253" s="174" t="n">
        <f aca="false">SUMPRODUCT(($M$5:$M$555&gt;M253)*1)+SUMPRODUCT(($M$5:$M$555=M253)*(ROW($M$5:$M$555)&lt;ROW(M253)))+1</f>
        <v>438</v>
      </c>
      <c r="O253" s="174" t="str">
        <f aca="false">IF(M253&gt;=0.2,"★★★ EXCELLENT",IF(M253&gt;=0.12,"★★  GOOD",IF(M253&gt;=0.07,"★  FAIR",IF(M253&gt;=0.025,"⚠  MARGINAL","✗  AVOID"))))</f>
        <v>✗  AVOID</v>
      </c>
    </row>
    <row r="254" customFormat="false" ht="15" hidden="false" customHeight="true" outlineLevel="0" collapsed="false">
      <c r="A254" s="175" t="n">
        <v>29.9</v>
      </c>
      <c r="B254" s="176" t="n">
        <f aca="false">IF(Calculator!$E$10="YES",IF(A254&lt;Calculator!$G$10,0,MIN(MIN(MOD(A254/Calculator!$F$10,1),1-MOD(A254/Calculator!$F$10,1)),ABS(MOD(A254/Calculator!$F$10,1)-0.5))),1)</f>
        <v>1</v>
      </c>
      <c r="C254" s="176" t="n">
        <f aca="false">IF(Calculator!$E$11="YES",IF(A254&lt;Calculator!$G$11,0,MIN(MIN(MOD(A254/Calculator!$F$11,1),1-MOD(A254/Calculator!$F$11,1)),ABS(MOD(A254/Calculator!$F$11,1)-0.5))),1)</f>
        <v>1</v>
      </c>
      <c r="D254" s="176" t="n">
        <f aca="false">IF(Calculator!$E$12="YES",IF(A254&lt;Calculator!$G$12,0,MIN(MIN(MOD(A254/Calculator!$F$12,1),1-MOD(A254/Calculator!$F$12,1)),ABS(MOD(A254/Calculator!$F$12,1)-0.5))),1)</f>
        <v>1</v>
      </c>
      <c r="E254" s="176" t="n">
        <f aca="false">IF(Calculator!$E$13="YES",IF(A254&lt;Calculator!$G$13,0,MIN(MIN(MOD(A254/Calculator!$F$13,1),1-MOD(A254/Calculator!$F$13,1)),ABS(MOD(A254/Calculator!$F$13,1)-0.5))),1)</f>
        <v>0.000245614035089714</v>
      </c>
      <c r="F254" s="176" t="n">
        <f aca="false">IF(Calculator!$E$14="YES",IF(A254&lt;Calculator!$G$14,0,MIN(MIN(MOD(A254/Calculator!$F$14,1),1-MOD(A254/Calculator!$F$14,1)),ABS(MOD(A254/Calculator!$F$14,1)-0.5))),1)</f>
        <v>0.124473684210523</v>
      </c>
      <c r="G254" s="176" t="n">
        <f aca="false">IF(Calculator!$E$15="YES",IF(A254&lt;Calculator!$G$15,0,MIN(MIN(MOD(A254/Calculator!$F$15,1),1-MOD(A254/Calculator!$F$15,1)),ABS(MOD(A254/Calculator!$F$15,1)-0.5))),1)</f>
        <v>0.0257368421052631</v>
      </c>
      <c r="H254" s="176" t="n">
        <f aca="false">IF(Calculator!$E$16="YES",IF(A254&lt;Calculator!$G$16,0,MIN(MIN(MOD(A254/Calculator!$F$16,1),1-MOD(A254/Calculator!$F$16,1)),ABS(MOD(A254/Calculator!$F$16,1)-0.5))),1)</f>
        <v>0.198398596491226</v>
      </c>
      <c r="I254" s="176" t="n">
        <f aca="false">IF(Calculator!$E$17="YES",IF(A254&lt;Calculator!$G$17,0,MIN(MIN(MOD(A254/Calculator!$F$17,1),1-MOD(A254/Calculator!$F$17,1)),ABS(MOD(A254/Calculator!$F$17,1)-0.5))),1)</f>
        <v>0.0464736842105298</v>
      </c>
      <c r="J254" s="176" t="n">
        <f aca="false">IF(Calculator!$E$18="YES",IF(A254&lt;Calculator!$G$18,0,MIN(MIN(MOD(A254/Calculator!$F$18,1),1-MOD(A254/Calculator!$F$18,1)),ABS(MOD(A254/Calculator!$F$18,1)-0.5))),1)</f>
        <v>0.233024561403506</v>
      </c>
      <c r="K254" s="176" t="n">
        <f aca="false">IF(Calculator!$E$19="YES",IF(A254&lt;Calculator!$G$19,0,MIN(MIN(MOD(A254/Calculator!$F$19,1),1-MOD(A254/Calculator!$F$19,1)),ABS(MOD(A254/Calculator!$F$19,1)-0.5))),1)</f>
        <v>0.0534385964912278</v>
      </c>
      <c r="L254" s="176" t="n">
        <f aca="false">IF(Calculator!$E$20="YES",IF(A254&lt;Calculator!$G$20,0,MIN(MIN(MOD(A254/Calculator!$F$20,1),1-MOD(A254/Calculator!$F$20,1)),ABS(MOD(A254/Calculator!$F$20,1)-0.5))),1)</f>
        <v>1</v>
      </c>
      <c r="M254" s="176" t="n">
        <f aca="false">MIN(B254:L254)</f>
        <v>0.000245614035089714</v>
      </c>
      <c r="N254" s="176" t="n">
        <f aca="false">SUMPRODUCT(($M$5:$M$555&gt;M254)*1)+SUMPRODUCT(($M$5:$M$555=M254)*(ROW($M$5:$M$555)&lt;ROW(M254)))+1</f>
        <v>501</v>
      </c>
      <c r="O254" s="176" t="str">
        <f aca="false">IF(M254&gt;=0.2,"★★★ EXCELLENT",IF(M254&gt;=0.12,"★★  GOOD",IF(M254&gt;=0.07,"★  FAIR",IF(M254&gt;=0.025,"⚠  MARGINAL","✗  AVOID"))))</f>
        <v>✗  AVOID</v>
      </c>
    </row>
    <row r="255" customFormat="false" ht="15" hidden="false" customHeight="true" outlineLevel="0" collapsed="false">
      <c r="A255" s="173" t="n">
        <v>30</v>
      </c>
      <c r="B255" s="174" t="n">
        <f aca="false">IF(Calculator!$E$10="YES",IF(A255&lt;Calculator!$G$10,0,MIN(MIN(MOD(A255/Calculator!$F$10,1),1-MOD(A255/Calculator!$F$10,1)),ABS(MOD(A255/Calculator!$F$10,1)-0.5))),1)</f>
        <v>1</v>
      </c>
      <c r="C255" s="174" t="n">
        <f aca="false">IF(Calculator!$E$11="YES",IF(A255&lt;Calculator!$G$11,0,MIN(MIN(MOD(A255/Calculator!$F$11,1),1-MOD(A255/Calculator!$F$11,1)),ABS(MOD(A255/Calculator!$F$11,1)-0.5))),1)</f>
        <v>1</v>
      </c>
      <c r="D255" s="174" t="n">
        <f aca="false">IF(Calculator!$E$12="YES",IF(A255&lt;Calculator!$G$12,0,MIN(MIN(MOD(A255/Calculator!$F$12,1),1-MOD(A255/Calculator!$F$12,1)),ABS(MOD(A255/Calculator!$F$12,1)-0.5))),1)</f>
        <v>1</v>
      </c>
      <c r="E255" s="174" t="n">
        <f aca="false">IF(Calculator!$E$13="YES",IF(A255&lt;Calculator!$G$13,0,MIN(MIN(MOD(A255/Calculator!$F$13,1),1-MOD(A255/Calculator!$F$13,1)),ABS(MOD(A255/Calculator!$F$13,1)-0.5))),1)</f>
        <v>0.00526315789473908</v>
      </c>
      <c r="F255" s="174" t="n">
        <f aca="false">IF(Calculator!$E$14="YES",IF(A255&lt;Calculator!$G$14,0,MIN(MIN(MOD(A255/Calculator!$F$14,1),1-MOD(A255/Calculator!$F$14,1)),ABS(MOD(A255/Calculator!$F$14,1)-0.5))),1)</f>
        <v>0.131578947368417</v>
      </c>
      <c r="G255" s="174" t="n">
        <f aca="false">IF(Calculator!$E$15="YES",IF(A255&lt;Calculator!$G$15,0,MIN(MIN(MOD(A255/Calculator!$F$15,1),1-MOD(A255/Calculator!$F$15,1)),ABS(MOD(A255/Calculator!$F$15,1)-0.5))),1)</f>
        <v>0.0157894736842104</v>
      </c>
      <c r="H255" s="174" t="n">
        <f aca="false">IF(Calculator!$E$16="YES",IF(A255&lt;Calculator!$G$16,0,MIN(MIN(MOD(A255/Calculator!$F$16,1),1-MOD(A255/Calculator!$F$16,1)),ABS(MOD(A255/Calculator!$F$16,1)-0.5))),1)</f>
        <v>0.185684210526313</v>
      </c>
      <c r="I255" s="174" t="n">
        <f aca="false">IF(Calculator!$E$17="YES",IF(A255&lt;Calculator!$G$17,0,MIN(MIN(MOD(A255/Calculator!$F$17,1),1-MOD(A255/Calculator!$F$17,1)),ABS(MOD(A255/Calculator!$F$17,1)-0.5))),1)</f>
        <v>0.0315789473684243</v>
      </c>
      <c r="J255" s="174" t="n">
        <f aca="false">IF(Calculator!$E$18="YES",IF(A255&lt;Calculator!$G$18,0,MIN(MIN(MOD(A255/Calculator!$F$18,1),1-MOD(A255/Calculator!$F$18,1)),ABS(MOD(A255/Calculator!$F$18,1)-0.5))),1)</f>
        <v>0.249473684210529</v>
      </c>
      <c r="K255" s="174" t="n">
        <f aca="false">IF(Calculator!$E$19="YES",IF(A255&lt;Calculator!$G$19,0,MIN(MIN(MOD(A255/Calculator!$F$19,1),1-MOD(A255/Calculator!$F$19,1)),ABS(MOD(A255/Calculator!$F$19,1)-0.5))),1)</f>
        <v>0.0736842105263156</v>
      </c>
      <c r="L255" s="174" t="n">
        <f aca="false">IF(Calculator!$E$20="YES",IF(A255&lt;Calculator!$G$20,0,MIN(MIN(MOD(A255/Calculator!$F$20,1),1-MOD(A255/Calculator!$F$20,1)),ABS(MOD(A255/Calculator!$F$20,1)-0.5))),1)</f>
        <v>1</v>
      </c>
      <c r="M255" s="174" t="n">
        <f aca="false">MIN(B255:L255)</f>
        <v>0.00526315789473908</v>
      </c>
      <c r="N255" s="174" t="n">
        <f aca="false">SUMPRODUCT(($M$5:$M$555&gt;M255)*1)+SUMPRODUCT(($M$5:$M$555=M255)*(ROW($M$5:$M$555)&lt;ROW(M255)))+1</f>
        <v>431</v>
      </c>
      <c r="O255" s="174" t="str">
        <f aca="false">IF(M255&gt;=0.2,"★★★ EXCELLENT",IF(M255&gt;=0.12,"★★  GOOD",IF(M255&gt;=0.07,"★  FAIR",IF(M255&gt;=0.025,"⚠  MARGINAL","✗  AVOID"))))</f>
        <v>✗  AVOID</v>
      </c>
    </row>
    <row r="256" customFormat="false" ht="15" hidden="false" customHeight="true" outlineLevel="0" collapsed="false">
      <c r="A256" s="175" t="n">
        <v>30.1</v>
      </c>
      <c r="B256" s="176" t="n">
        <f aca="false">IF(Calculator!$E$10="YES",IF(A256&lt;Calculator!$G$10,0,MIN(MIN(MOD(A256/Calculator!$F$10,1),1-MOD(A256/Calculator!$F$10,1)),ABS(MOD(A256/Calculator!$F$10,1)-0.5))),1)</f>
        <v>1</v>
      </c>
      <c r="C256" s="176" t="n">
        <f aca="false">IF(Calculator!$E$11="YES",IF(A256&lt;Calculator!$G$11,0,MIN(MIN(MOD(A256/Calculator!$F$11,1),1-MOD(A256/Calculator!$F$11,1)),ABS(MOD(A256/Calculator!$F$11,1)-0.5))),1)</f>
        <v>1</v>
      </c>
      <c r="D256" s="176" t="n">
        <f aca="false">IF(Calculator!$E$12="YES",IF(A256&lt;Calculator!$G$12,0,MIN(MIN(MOD(A256/Calculator!$F$12,1),1-MOD(A256/Calculator!$F$12,1)),ABS(MOD(A256/Calculator!$F$12,1)-0.5))),1)</f>
        <v>1</v>
      </c>
      <c r="E256" s="176" t="n">
        <f aca="false">IF(Calculator!$E$13="YES",IF(A256&lt;Calculator!$G$13,0,MIN(MIN(MOD(A256/Calculator!$F$13,1),1-MOD(A256/Calculator!$F$13,1)),ABS(MOD(A256/Calculator!$F$13,1)-0.5))),1)</f>
        <v>0.0102807017543882</v>
      </c>
      <c r="F256" s="176" t="n">
        <f aca="false">IF(Calculator!$E$14="YES",IF(A256&lt;Calculator!$G$14,0,MIN(MIN(MOD(A256/Calculator!$F$14,1),1-MOD(A256/Calculator!$F$14,1)),ABS(MOD(A256/Calculator!$F$14,1)-0.5))),1)</f>
        <v>0.138684210526312</v>
      </c>
      <c r="G256" s="176" t="n">
        <f aca="false">IF(Calculator!$E$15="YES",IF(A256&lt;Calculator!$G$15,0,MIN(MIN(MOD(A256/Calculator!$F$15,1),1-MOD(A256/Calculator!$F$15,1)),ABS(MOD(A256/Calculator!$F$15,1)-0.5))),1)</f>
        <v>0.00584210526315765</v>
      </c>
      <c r="H256" s="176" t="n">
        <f aca="false">IF(Calculator!$E$16="YES",IF(A256&lt;Calculator!$G$16,0,MIN(MIN(MOD(A256/Calculator!$F$16,1),1-MOD(A256/Calculator!$F$16,1)),ABS(MOD(A256/Calculator!$F$16,1)-0.5))),1)</f>
        <v>0.172969824561401</v>
      </c>
      <c r="I256" s="176" t="n">
        <f aca="false">IF(Calculator!$E$17="YES",IF(A256&lt;Calculator!$G$17,0,MIN(MIN(MOD(A256/Calculator!$F$17,1),1-MOD(A256/Calculator!$F$17,1)),ABS(MOD(A256/Calculator!$F$17,1)-0.5))),1)</f>
        <v>0.0166842105263187</v>
      </c>
      <c r="J256" s="176" t="n">
        <f aca="false">IF(Calculator!$E$18="YES",IF(A256&lt;Calculator!$G$18,0,MIN(MIN(MOD(A256/Calculator!$F$18,1),1-MOD(A256/Calculator!$F$18,1)),ABS(MOD(A256/Calculator!$F$18,1)-0.5))),1)</f>
        <v>0.231971929824564</v>
      </c>
      <c r="K256" s="176" t="n">
        <f aca="false">IF(Calculator!$E$19="YES",IF(A256&lt;Calculator!$G$19,0,MIN(MIN(MOD(A256/Calculator!$F$19,1),1-MOD(A256/Calculator!$F$19,1)),ABS(MOD(A256/Calculator!$F$19,1)-0.5))),1)</f>
        <v>0.0939298245614033</v>
      </c>
      <c r="L256" s="176" t="n">
        <f aca="false">IF(Calculator!$E$20="YES",IF(A256&lt;Calculator!$G$20,0,MIN(MIN(MOD(A256/Calculator!$F$20,1),1-MOD(A256/Calculator!$F$20,1)),ABS(MOD(A256/Calculator!$F$20,1)-0.5))),1)</f>
        <v>1</v>
      </c>
      <c r="M256" s="176" t="n">
        <f aca="false">MIN(B256:L256)</f>
        <v>0.00584210526315765</v>
      </c>
      <c r="N256" s="176" t="n">
        <f aca="false">SUMPRODUCT(($M$5:$M$555&gt;M256)*1)+SUMPRODUCT(($M$5:$M$555=M256)*(ROW($M$5:$M$555)&lt;ROW(M256)))+1</f>
        <v>423</v>
      </c>
      <c r="O256" s="176" t="str">
        <f aca="false">IF(M256&gt;=0.2,"★★★ EXCELLENT",IF(M256&gt;=0.12,"★★  GOOD",IF(M256&gt;=0.07,"★  FAIR",IF(M256&gt;=0.025,"⚠  MARGINAL","✗  AVOID"))))</f>
        <v>✗  AVOID</v>
      </c>
    </row>
    <row r="257" customFormat="false" ht="15" hidden="false" customHeight="true" outlineLevel="0" collapsed="false">
      <c r="A257" s="173" t="n">
        <v>30.2</v>
      </c>
      <c r="B257" s="174" t="n">
        <f aca="false">IF(Calculator!$E$10="YES",IF(A257&lt;Calculator!$G$10,0,MIN(MIN(MOD(A257/Calculator!$F$10,1),1-MOD(A257/Calculator!$F$10,1)),ABS(MOD(A257/Calculator!$F$10,1)-0.5))),1)</f>
        <v>1</v>
      </c>
      <c r="C257" s="174" t="n">
        <f aca="false">IF(Calculator!$E$11="YES",IF(A257&lt;Calculator!$G$11,0,MIN(MIN(MOD(A257/Calculator!$F$11,1),1-MOD(A257/Calculator!$F$11,1)),ABS(MOD(A257/Calculator!$F$11,1)-0.5))),1)</f>
        <v>1</v>
      </c>
      <c r="D257" s="174" t="n">
        <f aca="false">IF(Calculator!$E$12="YES",IF(A257&lt;Calculator!$G$12,0,MIN(MIN(MOD(A257/Calculator!$F$12,1),1-MOD(A257/Calculator!$F$12,1)),ABS(MOD(A257/Calculator!$F$12,1)-0.5))),1)</f>
        <v>1</v>
      </c>
      <c r="E257" s="174" t="n">
        <f aca="false">IF(Calculator!$E$13="YES",IF(A257&lt;Calculator!$G$13,0,MIN(MIN(MOD(A257/Calculator!$F$13,1),1-MOD(A257/Calculator!$F$13,1)),ABS(MOD(A257/Calculator!$F$13,1)-0.5))),1)</f>
        <v>0.0152982456140371</v>
      </c>
      <c r="F257" s="174" t="n">
        <f aca="false">IF(Calculator!$E$14="YES",IF(A257&lt;Calculator!$G$14,0,MIN(MIN(MOD(A257/Calculator!$F$14,1),1-MOD(A257/Calculator!$F$14,1)),ABS(MOD(A257/Calculator!$F$14,1)-0.5))),1)</f>
        <v>0.145789473684207</v>
      </c>
      <c r="G257" s="174" t="n">
        <f aca="false">IF(Calculator!$E$15="YES",IF(A257&lt;Calculator!$G$15,0,MIN(MIN(MOD(A257/Calculator!$F$15,1),1-MOD(A257/Calculator!$F$15,1)),ABS(MOD(A257/Calculator!$F$15,1)-0.5))),1)</f>
        <v>0.00410526315789506</v>
      </c>
      <c r="H257" s="174" t="n">
        <f aca="false">IF(Calculator!$E$16="YES",IF(A257&lt;Calculator!$G$16,0,MIN(MIN(MOD(A257/Calculator!$F$16,1),1-MOD(A257/Calculator!$F$16,1)),ABS(MOD(A257/Calculator!$F$16,1)-0.5))),1)</f>
        <v>0.160255438596489</v>
      </c>
      <c r="I257" s="174" t="n">
        <f aca="false">IF(Calculator!$E$17="YES",IF(A257&lt;Calculator!$G$17,0,MIN(MIN(MOD(A257/Calculator!$F$17,1),1-MOD(A257/Calculator!$F$17,1)),ABS(MOD(A257/Calculator!$F$17,1)-0.5))),1)</f>
        <v>0.00178947368421412</v>
      </c>
      <c r="J257" s="174" t="n">
        <f aca="false">IF(Calculator!$E$18="YES",IF(A257&lt;Calculator!$G$18,0,MIN(MIN(MOD(A257/Calculator!$F$18,1),1-MOD(A257/Calculator!$F$18,1)),ABS(MOD(A257/Calculator!$F$18,1)-0.5))),1)</f>
        <v>0.214470175438599</v>
      </c>
      <c r="K257" s="174" t="n">
        <f aca="false">IF(Calculator!$E$19="YES",IF(A257&lt;Calculator!$G$19,0,MIN(MIN(MOD(A257/Calculator!$F$19,1),1-MOD(A257/Calculator!$F$19,1)),ABS(MOD(A257/Calculator!$F$19,1)-0.5))),1)</f>
        <v>0.114175438596491</v>
      </c>
      <c r="L257" s="174" t="n">
        <f aca="false">IF(Calculator!$E$20="YES",IF(A257&lt;Calculator!$G$20,0,MIN(MIN(MOD(A257/Calculator!$F$20,1),1-MOD(A257/Calculator!$F$20,1)),ABS(MOD(A257/Calculator!$F$20,1)-0.5))),1)</f>
        <v>1</v>
      </c>
      <c r="M257" s="174" t="n">
        <f aca="false">MIN(B257:L257)</f>
        <v>0.00178947368421412</v>
      </c>
      <c r="N257" s="174" t="n">
        <f aca="false">SUMPRODUCT(($M$5:$M$555&gt;M257)*1)+SUMPRODUCT(($M$5:$M$555=M257)*(ROW($M$5:$M$555)&lt;ROW(M257)))+1</f>
        <v>473</v>
      </c>
      <c r="O257" s="174" t="str">
        <f aca="false">IF(M257&gt;=0.2,"★★★ EXCELLENT",IF(M257&gt;=0.12,"★★  GOOD",IF(M257&gt;=0.07,"★  FAIR",IF(M257&gt;=0.025,"⚠  MARGINAL","✗  AVOID"))))</f>
        <v>✗  AVOID</v>
      </c>
    </row>
    <row r="258" customFormat="false" ht="15" hidden="false" customHeight="true" outlineLevel="0" collapsed="false">
      <c r="A258" s="175" t="n">
        <v>30.3</v>
      </c>
      <c r="B258" s="176" t="n">
        <f aca="false">IF(Calculator!$E$10="YES",IF(A258&lt;Calculator!$G$10,0,MIN(MIN(MOD(A258/Calculator!$F$10,1),1-MOD(A258/Calculator!$F$10,1)),ABS(MOD(A258/Calculator!$F$10,1)-0.5))),1)</f>
        <v>1</v>
      </c>
      <c r="C258" s="176" t="n">
        <f aca="false">IF(Calculator!$E$11="YES",IF(A258&lt;Calculator!$G$11,0,MIN(MIN(MOD(A258/Calculator!$F$11,1),1-MOD(A258/Calculator!$F$11,1)),ABS(MOD(A258/Calculator!$F$11,1)-0.5))),1)</f>
        <v>1</v>
      </c>
      <c r="D258" s="176" t="n">
        <f aca="false">IF(Calculator!$E$12="YES",IF(A258&lt;Calculator!$G$12,0,MIN(MIN(MOD(A258/Calculator!$F$12,1),1-MOD(A258/Calculator!$F$12,1)),ABS(MOD(A258/Calculator!$F$12,1)-0.5))),1)</f>
        <v>1</v>
      </c>
      <c r="E258" s="176" t="n">
        <f aca="false">IF(Calculator!$E$13="YES",IF(A258&lt;Calculator!$G$13,0,MIN(MIN(MOD(A258/Calculator!$F$13,1),1-MOD(A258/Calculator!$F$13,1)),ABS(MOD(A258/Calculator!$F$13,1)-0.5))),1)</f>
        <v>0.0203157894736865</v>
      </c>
      <c r="F258" s="176" t="n">
        <f aca="false">IF(Calculator!$E$14="YES",IF(A258&lt;Calculator!$G$14,0,MIN(MIN(MOD(A258/Calculator!$F$14,1),1-MOD(A258/Calculator!$F$14,1)),ABS(MOD(A258/Calculator!$F$14,1)-0.5))),1)</f>
        <v>0.152894736842101</v>
      </c>
      <c r="G258" s="176" t="n">
        <f aca="false">IF(Calculator!$E$15="YES",IF(A258&lt;Calculator!$G$15,0,MIN(MIN(MOD(A258/Calculator!$F$15,1),1-MOD(A258/Calculator!$F$15,1)),ABS(MOD(A258/Calculator!$F$15,1)-0.5))),1)</f>
        <v>0.0140526315789478</v>
      </c>
      <c r="H258" s="176" t="n">
        <f aca="false">IF(Calculator!$E$16="YES",IF(A258&lt;Calculator!$G$16,0,MIN(MIN(MOD(A258/Calculator!$F$16,1),1-MOD(A258/Calculator!$F$16,1)),ABS(MOD(A258/Calculator!$F$16,1)-0.5))),1)</f>
        <v>0.147541052631576</v>
      </c>
      <c r="I258" s="176" t="n">
        <f aca="false">IF(Calculator!$E$17="YES",IF(A258&lt;Calculator!$G$17,0,MIN(MIN(MOD(A258/Calculator!$F$17,1),1-MOD(A258/Calculator!$F$17,1)),ABS(MOD(A258/Calculator!$F$17,1)-0.5))),1)</f>
        <v>0.0131052631578914</v>
      </c>
      <c r="J258" s="176" t="n">
        <f aca="false">IF(Calculator!$E$18="YES",IF(A258&lt;Calculator!$G$18,0,MIN(MIN(MOD(A258/Calculator!$F$18,1),1-MOD(A258/Calculator!$F$18,1)),ABS(MOD(A258/Calculator!$F$18,1)-0.5))),1)</f>
        <v>0.196968421052634</v>
      </c>
      <c r="K258" s="176" t="n">
        <f aca="false">IF(Calculator!$E$19="YES",IF(A258&lt;Calculator!$G$19,0,MIN(MIN(MOD(A258/Calculator!$F$19,1),1-MOD(A258/Calculator!$F$19,1)),ABS(MOD(A258/Calculator!$F$19,1)-0.5))),1)</f>
        <v>0.134421052631579</v>
      </c>
      <c r="L258" s="176" t="n">
        <f aca="false">IF(Calculator!$E$20="YES",IF(A258&lt;Calculator!$G$20,0,MIN(MIN(MOD(A258/Calculator!$F$20,1),1-MOD(A258/Calculator!$F$20,1)),ABS(MOD(A258/Calculator!$F$20,1)-0.5))),1)</f>
        <v>1</v>
      </c>
      <c r="M258" s="176" t="n">
        <f aca="false">MIN(B258:L258)</f>
        <v>0.0131052631578914</v>
      </c>
      <c r="N258" s="176" t="n">
        <f aca="false">SUMPRODUCT(($M$5:$M$555&gt;M258)*1)+SUMPRODUCT(($M$5:$M$555=M258)*(ROW($M$5:$M$555)&lt;ROW(M258)))+1</f>
        <v>349</v>
      </c>
      <c r="O258" s="176" t="str">
        <f aca="false">IF(M258&gt;=0.2,"★★★ EXCELLENT",IF(M258&gt;=0.12,"★★  GOOD",IF(M258&gt;=0.07,"★  FAIR",IF(M258&gt;=0.025,"⚠  MARGINAL","✗  AVOID"))))</f>
        <v>✗  AVOID</v>
      </c>
    </row>
    <row r="259" customFormat="false" ht="15" hidden="false" customHeight="true" outlineLevel="0" collapsed="false">
      <c r="A259" s="173" t="n">
        <v>30.4</v>
      </c>
      <c r="B259" s="174" t="n">
        <f aca="false">IF(Calculator!$E$10="YES",IF(A259&lt;Calculator!$G$10,0,MIN(MIN(MOD(A259/Calculator!$F$10,1),1-MOD(A259/Calculator!$F$10,1)),ABS(MOD(A259/Calculator!$F$10,1)-0.5))),1)</f>
        <v>1</v>
      </c>
      <c r="C259" s="174" t="n">
        <f aca="false">IF(Calculator!$E$11="YES",IF(A259&lt;Calculator!$G$11,0,MIN(MIN(MOD(A259/Calculator!$F$11,1),1-MOD(A259/Calculator!$F$11,1)),ABS(MOD(A259/Calculator!$F$11,1)-0.5))),1)</f>
        <v>1</v>
      </c>
      <c r="D259" s="174" t="n">
        <f aca="false">IF(Calculator!$E$12="YES",IF(A259&lt;Calculator!$G$12,0,MIN(MIN(MOD(A259/Calculator!$F$12,1),1-MOD(A259/Calculator!$F$12,1)),ABS(MOD(A259/Calculator!$F$12,1)-0.5))),1)</f>
        <v>1</v>
      </c>
      <c r="E259" s="174" t="n">
        <f aca="false">IF(Calculator!$E$13="YES",IF(A259&lt;Calculator!$G$13,0,MIN(MIN(MOD(A259/Calculator!$F$13,1),1-MOD(A259/Calculator!$F$13,1)),ABS(MOD(A259/Calculator!$F$13,1)-0.5))),1)</f>
        <v>0.0253333333333354</v>
      </c>
      <c r="F259" s="174" t="n">
        <f aca="false">IF(Calculator!$E$14="YES",IF(A259&lt;Calculator!$G$14,0,MIN(MIN(MOD(A259/Calculator!$F$14,1),1-MOD(A259/Calculator!$F$14,1)),ABS(MOD(A259/Calculator!$F$14,1)-0.5))),1)</f>
        <v>0.159999999999996</v>
      </c>
      <c r="G259" s="174" t="n">
        <f aca="false">IF(Calculator!$E$15="YES",IF(A259&lt;Calculator!$G$15,0,MIN(MIN(MOD(A259/Calculator!$F$15,1),1-MOD(A259/Calculator!$F$15,1)),ABS(MOD(A259/Calculator!$F$15,1)-0.5))),1)</f>
        <v>0.024</v>
      </c>
      <c r="H259" s="174" t="n">
        <f aca="false">IF(Calculator!$E$16="YES",IF(A259&lt;Calculator!$G$16,0,MIN(MIN(MOD(A259/Calculator!$F$16,1),1-MOD(A259/Calculator!$F$16,1)),ABS(MOD(A259/Calculator!$F$16,1)-0.5))),1)</f>
        <v>0.134826666666664</v>
      </c>
      <c r="I259" s="174" t="n">
        <f aca="false">IF(Calculator!$E$17="YES",IF(A259&lt;Calculator!$G$17,0,MIN(MIN(MOD(A259/Calculator!$F$17,1),1-MOD(A259/Calculator!$F$17,1)),ABS(MOD(A259/Calculator!$F$17,1)-0.5))),1)</f>
        <v>0.027999999999996</v>
      </c>
      <c r="J259" s="174" t="n">
        <f aca="false">IF(Calculator!$E$18="YES",IF(A259&lt;Calculator!$G$18,0,MIN(MIN(MOD(A259/Calculator!$F$18,1),1-MOD(A259/Calculator!$F$18,1)),ABS(MOD(A259/Calculator!$F$18,1)-0.5))),1)</f>
        <v>0.179466666666669</v>
      </c>
      <c r="K259" s="174" t="n">
        <f aca="false">IF(Calculator!$E$19="YES",IF(A259&lt;Calculator!$G$19,0,MIN(MIN(MOD(A259/Calculator!$F$19,1),1-MOD(A259/Calculator!$F$19,1)),ABS(MOD(A259/Calculator!$F$19,1)-0.5))),1)</f>
        <v>0.154666666666667</v>
      </c>
      <c r="L259" s="174" t="n">
        <f aca="false">IF(Calculator!$E$20="YES",IF(A259&lt;Calculator!$G$20,0,MIN(MIN(MOD(A259/Calculator!$F$20,1),1-MOD(A259/Calculator!$F$20,1)),ABS(MOD(A259/Calculator!$F$20,1)-0.5))),1)</f>
        <v>1</v>
      </c>
      <c r="M259" s="174" t="n">
        <f aca="false">MIN(B259:L259)</f>
        <v>0.024</v>
      </c>
      <c r="N259" s="174" t="n">
        <f aca="false">SUMPRODUCT(($M$5:$M$555&gt;M259)*1)+SUMPRODUCT(($M$5:$M$555=M259)*(ROW($M$5:$M$555)&lt;ROW(M259)))+1</f>
        <v>258</v>
      </c>
      <c r="O259" s="174" t="str">
        <f aca="false">IF(M259&gt;=0.2,"★★★ EXCELLENT",IF(M259&gt;=0.12,"★★  GOOD",IF(M259&gt;=0.07,"★  FAIR",IF(M259&gt;=0.025,"⚠  MARGINAL","✗  AVOID"))))</f>
        <v>✗  AVOID</v>
      </c>
    </row>
    <row r="260" customFormat="false" ht="15" hidden="false" customHeight="true" outlineLevel="0" collapsed="false">
      <c r="A260" s="175" t="n">
        <v>30.5</v>
      </c>
      <c r="B260" s="176" t="n">
        <f aca="false">IF(Calculator!$E$10="YES",IF(A260&lt;Calculator!$G$10,0,MIN(MIN(MOD(A260/Calculator!$F$10,1),1-MOD(A260/Calculator!$F$10,1)),ABS(MOD(A260/Calculator!$F$10,1)-0.5))),1)</f>
        <v>1</v>
      </c>
      <c r="C260" s="176" t="n">
        <f aca="false">IF(Calculator!$E$11="YES",IF(A260&lt;Calculator!$G$11,0,MIN(MIN(MOD(A260/Calculator!$F$11,1),1-MOD(A260/Calculator!$F$11,1)),ABS(MOD(A260/Calculator!$F$11,1)-0.5))),1)</f>
        <v>1</v>
      </c>
      <c r="D260" s="176" t="n">
        <f aca="false">IF(Calculator!$E$12="YES",IF(A260&lt;Calculator!$G$12,0,MIN(MIN(MOD(A260/Calculator!$F$12,1),1-MOD(A260/Calculator!$F$12,1)),ABS(MOD(A260/Calculator!$F$12,1)-0.5))),1)</f>
        <v>1</v>
      </c>
      <c r="E260" s="176" t="n">
        <f aca="false">IF(Calculator!$E$13="YES",IF(A260&lt;Calculator!$G$13,0,MIN(MIN(MOD(A260/Calculator!$F$13,1),1-MOD(A260/Calculator!$F$13,1)),ABS(MOD(A260/Calculator!$F$13,1)-0.5))),1)</f>
        <v>0.0303508771929846</v>
      </c>
      <c r="F260" s="176" t="n">
        <f aca="false">IF(Calculator!$E$14="YES",IF(A260&lt;Calculator!$G$14,0,MIN(MIN(MOD(A260/Calculator!$F$14,1),1-MOD(A260/Calculator!$F$14,1)),ABS(MOD(A260/Calculator!$F$14,1)-0.5))),1)</f>
        <v>0.167105263157891</v>
      </c>
      <c r="G260" s="176" t="n">
        <f aca="false">IF(Calculator!$E$15="YES",IF(A260&lt;Calculator!$G$15,0,MIN(MIN(MOD(A260/Calculator!$F$15,1),1-MOD(A260/Calculator!$F$15,1)),ABS(MOD(A260/Calculator!$F$15,1)-0.5))),1)</f>
        <v>0.0339473684210527</v>
      </c>
      <c r="H260" s="176" t="n">
        <f aca="false">IF(Calculator!$E$16="YES",IF(A260&lt;Calculator!$G$16,0,MIN(MIN(MOD(A260/Calculator!$F$16,1),1-MOD(A260/Calculator!$F$16,1)),ABS(MOD(A260/Calculator!$F$16,1)-0.5))),1)</f>
        <v>0.122112280701752</v>
      </c>
      <c r="I260" s="176" t="n">
        <f aca="false">IF(Calculator!$E$17="YES",IF(A260&lt;Calculator!$G$17,0,MIN(MIN(MOD(A260/Calculator!$F$17,1),1-MOD(A260/Calculator!$F$17,1)),ABS(MOD(A260/Calculator!$F$17,1)-0.5))),1)</f>
        <v>0.0428947368421015</v>
      </c>
      <c r="J260" s="176" t="n">
        <f aca="false">IF(Calculator!$E$18="YES",IF(A260&lt;Calculator!$G$18,0,MIN(MIN(MOD(A260/Calculator!$F$18,1),1-MOD(A260/Calculator!$F$18,1)),ABS(MOD(A260/Calculator!$F$18,1)-0.5))),1)</f>
        <v>0.161964912280705</v>
      </c>
      <c r="K260" s="176" t="n">
        <f aca="false">IF(Calculator!$E$19="YES",IF(A260&lt;Calculator!$G$19,0,MIN(MIN(MOD(A260/Calculator!$F$19,1),1-MOD(A260/Calculator!$F$19,1)),ABS(MOD(A260/Calculator!$F$19,1)-0.5))),1)</f>
        <v>0.174912280701754</v>
      </c>
      <c r="L260" s="176" t="n">
        <f aca="false">IF(Calculator!$E$20="YES",IF(A260&lt;Calculator!$G$20,0,MIN(MIN(MOD(A260/Calculator!$F$20,1),1-MOD(A260/Calculator!$F$20,1)),ABS(MOD(A260/Calculator!$F$20,1)-0.5))),1)</f>
        <v>1</v>
      </c>
      <c r="M260" s="176" t="n">
        <f aca="false">MIN(B260:L260)</f>
        <v>0.0303508771929846</v>
      </c>
      <c r="N260" s="176" t="n">
        <f aca="false">SUMPRODUCT(($M$5:$M$555&gt;M260)*1)+SUMPRODUCT(($M$5:$M$555=M260)*(ROW($M$5:$M$555)&lt;ROW(M260)))+1</f>
        <v>211</v>
      </c>
      <c r="O260" s="176" t="str">
        <f aca="false">IF(M260&gt;=0.2,"★★★ EXCELLENT",IF(M260&gt;=0.12,"★★  GOOD",IF(M260&gt;=0.07,"★  FAIR",IF(M260&gt;=0.025,"⚠  MARGINAL","✗  AVOID"))))</f>
        <v>⚠  MARGINAL</v>
      </c>
    </row>
    <row r="261" customFormat="false" ht="15" hidden="false" customHeight="true" outlineLevel="0" collapsed="false">
      <c r="A261" s="173" t="n">
        <v>30.6</v>
      </c>
      <c r="B261" s="174" t="n">
        <f aca="false">IF(Calculator!$E$10="YES",IF(A261&lt;Calculator!$G$10,0,MIN(MIN(MOD(A261/Calculator!$F$10,1),1-MOD(A261/Calculator!$F$10,1)),ABS(MOD(A261/Calculator!$F$10,1)-0.5))),1)</f>
        <v>1</v>
      </c>
      <c r="C261" s="174" t="n">
        <f aca="false">IF(Calculator!$E$11="YES",IF(A261&lt;Calculator!$G$11,0,MIN(MIN(MOD(A261/Calculator!$F$11,1),1-MOD(A261/Calculator!$F$11,1)),ABS(MOD(A261/Calculator!$F$11,1)-0.5))),1)</f>
        <v>1</v>
      </c>
      <c r="D261" s="174" t="n">
        <f aca="false">IF(Calculator!$E$12="YES",IF(A261&lt;Calculator!$G$12,0,MIN(MIN(MOD(A261/Calculator!$F$12,1),1-MOD(A261/Calculator!$F$12,1)),ABS(MOD(A261/Calculator!$F$12,1)-0.5))),1)</f>
        <v>1</v>
      </c>
      <c r="E261" s="174" t="n">
        <f aca="false">IF(Calculator!$E$13="YES",IF(A261&lt;Calculator!$G$13,0,MIN(MIN(MOD(A261/Calculator!$F$13,1),1-MOD(A261/Calculator!$F$13,1)),ABS(MOD(A261/Calculator!$F$13,1)-0.5))),1)</f>
        <v>0.0353684210526339</v>
      </c>
      <c r="F261" s="174" t="n">
        <f aca="false">IF(Calculator!$E$14="YES",IF(A261&lt;Calculator!$G$14,0,MIN(MIN(MOD(A261/Calculator!$F$14,1),1-MOD(A261/Calculator!$F$14,1)),ABS(MOD(A261/Calculator!$F$14,1)-0.5))),1)</f>
        <v>0.174210526315786</v>
      </c>
      <c r="G261" s="174" t="n">
        <f aca="false">IF(Calculator!$E$15="YES",IF(A261&lt;Calculator!$G$15,0,MIN(MIN(MOD(A261/Calculator!$F$15,1),1-MOD(A261/Calculator!$F$15,1)),ABS(MOD(A261/Calculator!$F$15,1)-0.5))),1)</f>
        <v>0.0438947368421054</v>
      </c>
      <c r="H261" s="174" t="n">
        <f aca="false">IF(Calculator!$E$16="YES",IF(A261&lt;Calculator!$G$16,0,MIN(MIN(MOD(A261/Calculator!$F$16,1),1-MOD(A261/Calculator!$F$16,1)),ABS(MOD(A261/Calculator!$F$16,1)-0.5))),1)</f>
        <v>0.109397894736839</v>
      </c>
      <c r="I261" s="174" t="n">
        <f aca="false">IF(Calculator!$E$17="YES",IF(A261&lt;Calculator!$G$17,0,MIN(MIN(MOD(A261/Calculator!$F$17,1),1-MOD(A261/Calculator!$F$17,1)),ABS(MOD(A261/Calculator!$F$17,1)-0.5))),1)</f>
        <v>0.0577894736842071</v>
      </c>
      <c r="J261" s="174" t="n">
        <f aca="false">IF(Calculator!$E$18="YES",IF(A261&lt;Calculator!$G$18,0,MIN(MIN(MOD(A261/Calculator!$F$18,1),1-MOD(A261/Calculator!$F$18,1)),ABS(MOD(A261/Calculator!$F$18,1)-0.5))),1)</f>
        <v>0.144463157894739</v>
      </c>
      <c r="K261" s="174" t="n">
        <f aca="false">IF(Calculator!$E$19="YES",IF(A261&lt;Calculator!$G$19,0,MIN(MIN(MOD(A261/Calculator!$F$19,1),1-MOD(A261/Calculator!$F$19,1)),ABS(MOD(A261/Calculator!$F$19,1)-0.5))),1)</f>
        <v>0.195157894736842</v>
      </c>
      <c r="L261" s="174" t="n">
        <f aca="false">IF(Calculator!$E$20="YES",IF(A261&lt;Calculator!$G$20,0,MIN(MIN(MOD(A261/Calculator!$F$20,1),1-MOD(A261/Calculator!$F$20,1)),ABS(MOD(A261/Calculator!$F$20,1)-0.5))),1)</f>
        <v>1</v>
      </c>
      <c r="M261" s="174" t="n">
        <f aca="false">MIN(B261:L261)</f>
        <v>0.0353684210526339</v>
      </c>
      <c r="N261" s="174" t="n">
        <f aca="false">SUMPRODUCT(($M$5:$M$555&gt;M261)*1)+SUMPRODUCT(($M$5:$M$555=M261)*(ROW($M$5:$M$555)&lt;ROW(M261)))+1</f>
        <v>181</v>
      </c>
      <c r="O261" s="174" t="str">
        <f aca="false">IF(M261&gt;=0.2,"★★★ EXCELLENT",IF(M261&gt;=0.12,"★★  GOOD",IF(M261&gt;=0.07,"★  FAIR",IF(M261&gt;=0.025,"⚠  MARGINAL","✗  AVOID"))))</f>
        <v>⚠  MARGINAL</v>
      </c>
    </row>
    <row r="262" customFormat="false" ht="15" hidden="false" customHeight="true" outlineLevel="0" collapsed="false">
      <c r="A262" s="175" t="n">
        <v>30.7</v>
      </c>
      <c r="B262" s="176" t="n">
        <f aca="false">IF(Calculator!$E$10="YES",IF(A262&lt;Calculator!$G$10,0,MIN(MIN(MOD(A262/Calculator!$F$10,1),1-MOD(A262/Calculator!$F$10,1)),ABS(MOD(A262/Calculator!$F$10,1)-0.5))),1)</f>
        <v>1</v>
      </c>
      <c r="C262" s="176" t="n">
        <f aca="false">IF(Calculator!$E$11="YES",IF(A262&lt;Calculator!$G$11,0,MIN(MIN(MOD(A262/Calculator!$F$11,1),1-MOD(A262/Calculator!$F$11,1)),ABS(MOD(A262/Calculator!$F$11,1)-0.5))),1)</f>
        <v>1</v>
      </c>
      <c r="D262" s="176" t="n">
        <f aca="false">IF(Calculator!$E$12="YES",IF(A262&lt;Calculator!$G$12,0,MIN(MIN(MOD(A262/Calculator!$F$12,1),1-MOD(A262/Calculator!$F$12,1)),ABS(MOD(A262/Calculator!$F$12,1)-0.5))),1)</f>
        <v>1</v>
      </c>
      <c r="E262" s="176" t="n">
        <f aca="false">IF(Calculator!$E$13="YES",IF(A262&lt;Calculator!$G$13,0,MIN(MIN(MOD(A262/Calculator!$F$13,1),1-MOD(A262/Calculator!$F$13,1)),ABS(MOD(A262/Calculator!$F$13,1)-0.5))),1)</f>
        <v>0.0403859649122829</v>
      </c>
      <c r="F262" s="176" t="n">
        <f aca="false">IF(Calculator!$E$14="YES",IF(A262&lt;Calculator!$G$14,0,MIN(MIN(MOD(A262/Calculator!$F$14,1),1-MOD(A262/Calculator!$F$14,1)),ABS(MOD(A262/Calculator!$F$14,1)-0.5))),1)</f>
        <v>0.18131578947368</v>
      </c>
      <c r="G262" s="176" t="n">
        <f aca="false">IF(Calculator!$E$15="YES",IF(A262&lt;Calculator!$G$15,0,MIN(MIN(MOD(A262/Calculator!$F$15,1),1-MOD(A262/Calculator!$F$15,1)),ABS(MOD(A262/Calculator!$F$15,1)-0.5))),1)</f>
        <v>0.0538421052631581</v>
      </c>
      <c r="H262" s="176" t="n">
        <f aca="false">IF(Calculator!$E$16="YES",IF(A262&lt;Calculator!$G$16,0,MIN(MIN(MOD(A262/Calculator!$F$16,1),1-MOD(A262/Calculator!$F$16,1)),ABS(MOD(A262/Calculator!$F$16,1)-0.5))),1)</f>
        <v>0.0966835087719273</v>
      </c>
      <c r="I262" s="176" t="n">
        <f aca="false">IF(Calculator!$E$17="YES",IF(A262&lt;Calculator!$G$17,0,MIN(MIN(MOD(A262/Calculator!$F$17,1),1-MOD(A262/Calculator!$F$17,1)),ABS(MOD(A262/Calculator!$F$17,1)-0.5))),1)</f>
        <v>0.0726842105263126</v>
      </c>
      <c r="J262" s="176" t="n">
        <f aca="false">IF(Calculator!$E$18="YES",IF(A262&lt;Calculator!$G$18,0,MIN(MIN(MOD(A262/Calculator!$F$18,1),1-MOD(A262/Calculator!$F$18,1)),ABS(MOD(A262/Calculator!$F$18,1)-0.5))),1)</f>
        <v>0.126961403508775</v>
      </c>
      <c r="K262" s="176" t="n">
        <f aca="false">IF(Calculator!$E$19="YES",IF(A262&lt;Calculator!$G$19,0,MIN(MIN(MOD(A262/Calculator!$F$19,1),1-MOD(A262/Calculator!$F$19,1)),ABS(MOD(A262/Calculator!$F$19,1)-0.5))),1)</f>
        <v>0.21540350877193</v>
      </c>
      <c r="L262" s="176" t="n">
        <f aca="false">IF(Calculator!$E$20="YES",IF(A262&lt;Calculator!$G$20,0,MIN(MIN(MOD(A262/Calculator!$F$20,1),1-MOD(A262/Calculator!$F$20,1)),ABS(MOD(A262/Calculator!$F$20,1)-0.5))),1)</f>
        <v>1</v>
      </c>
      <c r="M262" s="176" t="n">
        <f aca="false">MIN(B262:L262)</f>
        <v>0.0403859649122829</v>
      </c>
      <c r="N262" s="176" t="n">
        <f aca="false">SUMPRODUCT(($M$5:$M$555&gt;M262)*1)+SUMPRODUCT(($M$5:$M$555=M262)*(ROW($M$5:$M$555)&lt;ROW(M262)))+1</f>
        <v>162</v>
      </c>
      <c r="O262" s="176" t="str">
        <f aca="false">IF(M262&gt;=0.2,"★★★ EXCELLENT",IF(M262&gt;=0.12,"★★  GOOD",IF(M262&gt;=0.07,"★  FAIR",IF(M262&gt;=0.025,"⚠  MARGINAL","✗  AVOID"))))</f>
        <v>⚠  MARGINAL</v>
      </c>
    </row>
    <row r="263" customFormat="false" ht="15" hidden="false" customHeight="true" outlineLevel="0" collapsed="false">
      <c r="A263" s="173" t="n">
        <v>30.8</v>
      </c>
      <c r="B263" s="174" t="n">
        <f aca="false">IF(Calculator!$E$10="YES",IF(A263&lt;Calculator!$G$10,0,MIN(MIN(MOD(A263/Calculator!$F$10,1),1-MOD(A263/Calculator!$F$10,1)),ABS(MOD(A263/Calculator!$F$10,1)-0.5))),1)</f>
        <v>1</v>
      </c>
      <c r="C263" s="174" t="n">
        <f aca="false">IF(Calculator!$E$11="YES",IF(A263&lt;Calculator!$G$11,0,MIN(MIN(MOD(A263/Calculator!$F$11,1),1-MOD(A263/Calculator!$F$11,1)),ABS(MOD(A263/Calculator!$F$11,1)-0.5))),1)</f>
        <v>1</v>
      </c>
      <c r="D263" s="174" t="n">
        <f aca="false">IF(Calculator!$E$12="YES",IF(A263&lt;Calculator!$G$12,0,MIN(MIN(MOD(A263/Calculator!$F$12,1),1-MOD(A263/Calculator!$F$12,1)),ABS(MOD(A263/Calculator!$F$12,1)-0.5))),1)</f>
        <v>1</v>
      </c>
      <c r="E263" s="174" t="n">
        <f aca="false">IF(Calculator!$E$13="YES",IF(A263&lt;Calculator!$G$13,0,MIN(MIN(MOD(A263/Calculator!$F$13,1),1-MOD(A263/Calculator!$F$13,1)),ABS(MOD(A263/Calculator!$F$13,1)-0.5))),1)</f>
        <v>0.045403508771932</v>
      </c>
      <c r="F263" s="174" t="n">
        <f aca="false">IF(Calculator!$E$14="YES",IF(A263&lt;Calculator!$G$14,0,MIN(MIN(MOD(A263/Calculator!$F$14,1),1-MOD(A263/Calculator!$F$14,1)),ABS(MOD(A263/Calculator!$F$14,1)-0.5))),1)</f>
        <v>0.188421052631575</v>
      </c>
      <c r="G263" s="174" t="n">
        <f aca="false">IF(Calculator!$E$15="YES",IF(A263&lt;Calculator!$G$15,0,MIN(MIN(MOD(A263/Calculator!$F$15,1),1-MOD(A263/Calculator!$F$15,1)),ABS(MOD(A263/Calculator!$F$15,1)-0.5))),1)</f>
        <v>0.0637894736842108</v>
      </c>
      <c r="H263" s="174" t="n">
        <f aca="false">IF(Calculator!$E$16="YES",IF(A263&lt;Calculator!$G$16,0,MIN(MIN(MOD(A263/Calculator!$F$16,1),1-MOD(A263/Calculator!$F$16,1)),ABS(MOD(A263/Calculator!$F$16,1)-0.5))),1)</f>
        <v>0.083969122807015</v>
      </c>
      <c r="I263" s="174" t="n">
        <f aca="false">IF(Calculator!$E$17="YES",IF(A263&lt;Calculator!$G$17,0,MIN(MIN(MOD(A263/Calculator!$F$17,1),1-MOD(A263/Calculator!$F$17,1)),ABS(MOD(A263/Calculator!$F$17,1)-0.5))),1)</f>
        <v>0.0875789473684181</v>
      </c>
      <c r="J263" s="174" t="n">
        <f aca="false">IF(Calculator!$E$18="YES",IF(A263&lt;Calculator!$G$18,0,MIN(MIN(MOD(A263/Calculator!$F$18,1),1-MOD(A263/Calculator!$F$18,1)),ABS(MOD(A263/Calculator!$F$18,1)-0.5))),1)</f>
        <v>0.109459649122809</v>
      </c>
      <c r="K263" s="174" t="n">
        <f aca="false">IF(Calculator!$E$19="YES",IF(A263&lt;Calculator!$G$19,0,MIN(MIN(MOD(A263/Calculator!$F$19,1),1-MOD(A263/Calculator!$F$19,1)),ABS(MOD(A263/Calculator!$F$19,1)-0.5))),1)</f>
        <v>0.235649122807017</v>
      </c>
      <c r="L263" s="174" t="n">
        <f aca="false">IF(Calculator!$E$20="YES",IF(A263&lt;Calculator!$G$20,0,MIN(MIN(MOD(A263/Calculator!$F$20,1),1-MOD(A263/Calculator!$F$20,1)),ABS(MOD(A263/Calculator!$F$20,1)-0.5))),1)</f>
        <v>1</v>
      </c>
      <c r="M263" s="174" t="n">
        <f aca="false">MIN(B263:L263)</f>
        <v>0.045403508771932</v>
      </c>
      <c r="N263" s="174" t="n">
        <f aca="false">SUMPRODUCT(($M$5:$M$555&gt;M263)*1)+SUMPRODUCT(($M$5:$M$555=M263)*(ROW($M$5:$M$555)&lt;ROW(M263)))+1</f>
        <v>138</v>
      </c>
      <c r="O263" s="174" t="str">
        <f aca="false">IF(M263&gt;=0.2,"★★★ EXCELLENT",IF(M263&gt;=0.12,"★★  GOOD",IF(M263&gt;=0.07,"★  FAIR",IF(M263&gt;=0.025,"⚠  MARGINAL","✗  AVOID"))))</f>
        <v>⚠  MARGINAL</v>
      </c>
    </row>
    <row r="264" customFormat="false" ht="15" hidden="false" customHeight="true" outlineLevel="0" collapsed="false">
      <c r="A264" s="175" t="n">
        <v>30.9</v>
      </c>
      <c r="B264" s="176" t="n">
        <f aca="false">IF(Calculator!$E$10="YES",IF(A264&lt;Calculator!$G$10,0,MIN(MIN(MOD(A264/Calculator!$F$10,1),1-MOD(A264/Calculator!$F$10,1)),ABS(MOD(A264/Calculator!$F$10,1)-0.5))),1)</f>
        <v>1</v>
      </c>
      <c r="C264" s="176" t="n">
        <f aca="false">IF(Calculator!$E$11="YES",IF(A264&lt;Calculator!$G$11,0,MIN(MIN(MOD(A264/Calculator!$F$11,1),1-MOD(A264/Calculator!$F$11,1)),ABS(MOD(A264/Calculator!$F$11,1)-0.5))),1)</f>
        <v>1</v>
      </c>
      <c r="D264" s="176" t="n">
        <f aca="false">IF(Calculator!$E$12="YES",IF(A264&lt;Calculator!$G$12,0,MIN(MIN(MOD(A264/Calculator!$F$12,1),1-MOD(A264/Calculator!$F$12,1)),ABS(MOD(A264/Calculator!$F$12,1)-0.5))),1)</f>
        <v>1</v>
      </c>
      <c r="E264" s="176" t="n">
        <f aca="false">IF(Calculator!$E$13="YES",IF(A264&lt;Calculator!$G$13,0,MIN(MIN(MOD(A264/Calculator!$F$13,1),1-MOD(A264/Calculator!$F$13,1)),ABS(MOD(A264/Calculator!$F$13,1)-0.5))),1)</f>
        <v>0.0504210526315811</v>
      </c>
      <c r="F264" s="176" t="n">
        <f aca="false">IF(Calculator!$E$14="YES",IF(A264&lt;Calculator!$G$14,0,MIN(MIN(MOD(A264/Calculator!$F$14,1),1-MOD(A264/Calculator!$F$14,1)),ABS(MOD(A264/Calculator!$F$14,1)-0.5))),1)</f>
        <v>0.19552631578947</v>
      </c>
      <c r="G264" s="176" t="n">
        <f aca="false">IF(Calculator!$E$15="YES",IF(A264&lt;Calculator!$G$15,0,MIN(MIN(MOD(A264/Calculator!$F$15,1),1-MOD(A264/Calculator!$F$15,1)),ABS(MOD(A264/Calculator!$F$15,1)-0.5))),1)</f>
        <v>0.0737368421052631</v>
      </c>
      <c r="H264" s="176" t="n">
        <f aca="false">IF(Calculator!$E$16="YES",IF(A264&lt;Calculator!$G$16,0,MIN(MIN(MOD(A264/Calculator!$F$16,1),1-MOD(A264/Calculator!$F$16,1)),ABS(MOD(A264/Calculator!$F$16,1)-0.5))),1)</f>
        <v>0.0712547368421026</v>
      </c>
      <c r="I264" s="176" t="n">
        <f aca="false">IF(Calculator!$E$17="YES",IF(A264&lt;Calculator!$G$17,0,MIN(MIN(MOD(A264/Calculator!$F$17,1),1-MOD(A264/Calculator!$F$17,1)),ABS(MOD(A264/Calculator!$F$17,1)-0.5))),1)</f>
        <v>0.102473684210523</v>
      </c>
      <c r="J264" s="176" t="n">
        <f aca="false">IF(Calculator!$E$18="YES",IF(A264&lt;Calculator!$G$18,0,MIN(MIN(MOD(A264/Calculator!$F$18,1),1-MOD(A264/Calculator!$F$18,1)),ABS(MOD(A264/Calculator!$F$18,1)-0.5))),1)</f>
        <v>0.0919578947368454</v>
      </c>
      <c r="K264" s="176" t="n">
        <f aca="false">IF(Calculator!$E$19="YES",IF(A264&lt;Calculator!$G$19,0,MIN(MIN(MOD(A264/Calculator!$F$19,1),1-MOD(A264/Calculator!$F$19,1)),ABS(MOD(A264/Calculator!$F$19,1)-0.5))),1)</f>
        <v>0.244105263157895</v>
      </c>
      <c r="L264" s="176" t="n">
        <f aca="false">IF(Calculator!$E$20="YES",IF(A264&lt;Calculator!$G$20,0,MIN(MIN(MOD(A264/Calculator!$F$20,1),1-MOD(A264/Calculator!$F$20,1)),ABS(MOD(A264/Calculator!$F$20,1)-0.5))),1)</f>
        <v>1</v>
      </c>
      <c r="M264" s="176" t="n">
        <f aca="false">MIN(B264:L264)</f>
        <v>0.0504210526315811</v>
      </c>
      <c r="N264" s="176" t="n">
        <f aca="false">SUMPRODUCT(($M$5:$M$555&gt;M264)*1)+SUMPRODUCT(($M$5:$M$555=M264)*(ROW($M$5:$M$555)&lt;ROW(M264)))+1</f>
        <v>117</v>
      </c>
      <c r="O264" s="176" t="str">
        <f aca="false">IF(M264&gt;=0.2,"★★★ EXCELLENT",IF(M264&gt;=0.12,"★★  GOOD",IF(M264&gt;=0.07,"★  FAIR",IF(M264&gt;=0.025,"⚠  MARGINAL","✗  AVOID"))))</f>
        <v>⚠  MARGINAL</v>
      </c>
    </row>
    <row r="265" customFormat="false" ht="15" hidden="false" customHeight="true" outlineLevel="0" collapsed="false">
      <c r="A265" s="173" t="n">
        <v>31</v>
      </c>
      <c r="B265" s="174" t="n">
        <f aca="false">IF(Calculator!$E$10="YES",IF(A265&lt;Calculator!$G$10,0,MIN(MIN(MOD(A265/Calculator!$F$10,1),1-MOD(A265/Calculator!$F$10,1)),ABS(MOD(A265/Calculator!$F$10,1)-0.5))),1)</f>
        <v>1</v>
      </c>
      <c r="C265" s="174" t="n">
        <f aca="false">IF(Calculator!$E$11="YES",IF(A265&lt;Calculator!$G$11,0,MIN(MIN(MOD(A265/Calculator!$F$11,1),1-MOD(A265/Calculator!$F$11,1)),ABS(MOD(A265/Calculator!$F$11,1)-0.5))),1)</f>
        <v>1</v>
      </c>
      <c r="D265" s="174" t="n">
        <f aca="false">IF(Calculator!$E$12="YES",IF(A265&lt;Calculator!$G$12,0,MIN(MIN(MOD(A265/Calculator!$F$12,1),1-MOD(A265/Calculator!$F$12,1)),ABS(MOD(A265/Calculator!$F$12,1)-0.5))),1)</f>
        <v>1</v>
      </c>
      <c r="E265" s="174" t="n">
        <f aca="false">IF(Calculator!$E$13="YES",IF(A265&lt;Calculator!$G$13,0,MIN(MIN(MOD(A265/Calculator!$F$13,1),1-MOD(A265/Calculator!$F$13,1)),ABS(MOD(A265/Calculator!$F$13,1)-0.5))),1)</f>
        <v>0.0554385964912303</v>
      </c>
      <c r="F265" s="174" t="n">
        <f aca="false">IF(Calculator!$E$14="YES",IF(A265&lt;Calculator!$G$14,0,MIN(MIN(MOD(A265/Calculator!$F$14,1),1-MOD(A265/Calculator!$F$14,1)),ABS(MOD(A265/Calculator!$F$14,1)-0.5))),1)</f>
        <v>0.202631578947365</v>
      </c>
      <c r="G265" s="174" t="n">
        <f aca="false">IF(Calculator!$E$15="YES",IF(A265&lt;Calculator!$G$15,0,MIN(MIN(MOD(A265/Calculator!$F$15,1),1-MOD(A265/Calculator!$F$15,1)),ABS(MOD(A265/Calculator!$F$15,1)-0.5))),1)</f>
        <v>0.0836842105263163</v>
      </c>
      <c r="H265" s="174" t="n">
        <f aca="false">IF(Calculator!$E$16="YES",IF(A265&lt;Calculator!$G$16,0,MIN(MIN(MOD(A265/Calculator!$F$16,1),1-MOD(A265/Calculator!$F$16,1)),ABS(MOD(A265/Calculator!$F$16,1)-0.5))),1)</f>
        <v>0.0585403508771902</v>
      </c>
      <c r="I265" s="174" t="n">
        <f aca="false">IF(Calculator!$E$17="YES",IF(A265&lt;Calculator!$G$17,0,MIN(MIN(MOD(A265/Calculator!$F$17,1),1-MOD(A265/Calculator!$F$17,1)),ABS(MOD(A265/Calculator!$F$17,1)-0.5))),1)</f>
        <v>0.117368421052628</v>
      </c>
      <c r="J265" s="174" t="n">
        <f aca="false">IF(Calculator!$E$18="YES",IF(A265&lt;Calculator!$G$18,0,MIN(MIN(MOD(A265/Calculator!$F$18,1),1-MOD(A265/Calculator!$F$18,1)),ABS(MOD(A265/Calculator!$F$18,1)-0.5))),1)</f>
        <v>0.0744561403508799</v>
      </c>
      <c r="K265" s="174" t="n">
        <f aca="false">IF(Calculator!$E$19="YES",IF(A265&lt;Calculator!$G$19,0,MIN(MIN(MOD(A265/Calculator!$F$19,1),1-MOD(A265/Calculator!$F$19,1)),ABS(MOD(A265/Calculator!$F$19,1)-0.5))),1)</f>
        <v>0.223859649122807</v>
      </c>
      <c r="L265" s="174" t="n">
        <f aca="false">IF(Calculator!$E$20="YES",IF(A265&lt;Calculator!$G$20,0,MIN(MIN(MOD(A265/Calculator!$F$20,1),1-MOD(A265/Calculator!$F$20,1)),ABS(MOD(A265/Calculator!$F$20,1)-0.5))),1)</f>
        <v>1</v>
      </c>
      <c r="M265" s="174" t="n">
        <f aca="false">MIN(B265:L265)</f>
        <v>0.0554385964912303</v>
      </c>
      <c r="N265" s="174" t="n">
        <f aca="false">SUMPRODUCT(($M$5:$M$555&gt;M265)*1)+SUMPRODUCT(($M$5:$M$555=M265)*(ROW($M$5:$M$555)&lt;ROW(M265)))+1</f>
        <v>99</v>
      </c>
      <c r="O265" s="174" t="str">
        <f aca="false">IF(M265&gt;=0.2,"★★★ EXCELLENT",IF(M265&gt;=0.12,"★★  GOOD",IF(M265&gt;=0.07,"★  FAIR",IF(M265&gt;=0.025,"⚠  MARGINAL","✗  AVOID"))))</f>
        <v>⚠  MARGINAL</v>
      </c>
    </row>
    <row r="266" customFormat="false" ht="15" hidden="false" customHeight="true" outlineLevel="0" collapsed="false">
      <c r="A266" s="175" t="n">
        <v>31.1</v>
      </c>
      <c r="B266" s="176" t="n">
        <f aca="false">IF(Calculator!$E$10="YES",IF(A266&lt;Calculator!$G$10,0,MIN(MIN(MOD(A266/Calculator!$F$10,1),1-MOD(A266/Calculator!$F$10,1)),ABS(MOD(A266/Calculator!$F$10,1)-0.5))),1)</f>
        <v>1</v>
      </c>
      <c r="C266" s="176" t="n">
        <f aca="false">IF(Calculator!$E$11="YES",IF(A266&lt;Calculator!$G$11,0,MIN(MIN(MOD(A266/Calculator!$F$11,1),1-MOD(A266/Calculator!$F$11,1)),ABS(MOD(A266/Calculator!$F$11,1)-0.5))),1)</f>
        <v>1</v>
      </c>
      <c r="D266" s="176" t="n">
        <f aca="false">IF(Calculator!$E$12="YES",IF(A266&lt;Calculator!$G$12,0,MIN(MIN(MOD(A266/Calculator!$F$12,1),1-MOD(A266/Calculator!$F$12,1)),ABS(MOD(A266/Calculator!$F$12,1)-0.5))),1)</f>
        <v>1</v>
      </c>
      <c r="E266" s="176" t="n">
        <f aca="false">IF(Calculator!$E$13="YES",IF(A266&lt;Calculator!$G$13,0,MIN(MIN(MOD(A266/Calculator!$F$13,1),1-MOD(A266/Calculator!$F$13,1)),ABS(MOD(A266/Calculator!$F$13,1)-0.5))),1)</f>
        <v>0.0604561403508794</v>
      </c>
      <c r="F266" s="176" t="n">
        <f aca="false">IF(Calculator!$E$14="YES",IF(A266&lt;Calculator!$G$14,0,MIN(MIN(MOD(A266/Calculator!$F$14,1),1-MOD(A266/Calculator!$F$14,1)),ABS(MOD(A266/Calculator!$F$14,1)-0.5))),1)</f>
        <v>0.209736842105259</v>
      </c>
      <c r="G266" s="176" t="n">
        <f aca="false">IF(Calculator!$E$15="YES",IF(A266&lt;Calculator!$G$15,0,MIN(MIN(MOD(A266/Calculator!$F$15,1),1-MOD(A266/Calculator!$F$15,1)),ABS(MOD(A266/Calculator!$F$15,1)-0.5))),1)</f>
        <v>0.093631578947369</v>
      </c>
      <c r="H266" s="176" t="n">
        <f aca="false">IF(Calculator!$E$16="YES",IF(A266&lt;Calculator!$G$16,0,MIN(MIN(MOD(A266/Calculator!$F$16,1),1-MOD(A266/Calculator!$F$16,1)),ABS(MOD(A266/Calculator!$F$16,1)-0.5))),1)</f>
        <v>0.0458259649122779</v>
      </c>
      <c r="I266" s="176" t="n">
        <f aca="false">IF(Calculator!$E$17="YES",IF(A266&lt;Calculator!$G$17,0,MIN(MIN(MOD(A266/Calculator!$F$17,1),1-MOD(A266/Calculator!$F$17,1)),ABS(MOD(A266/Calculator!$F$17,1)-0.5))),1)</f>
        <v>0.132263157894734</v>
      </c>
      <c r="J266" s="176" t="n">
        <f aca="false">IF(Calculator!$E$18="YES",IF(A266&lt;Calculator!$G$18,0,MIN(MIN(MOD(A266/Calculator!$F$18,1),1-MOD(A266/Calculator!$F$18,1)),ABS(MOD(A266/Calculator!$F$18,1)-0.5))),1)</f>
        <v>0.0569543859649144</v>
      </c>
      <c r="K266" s="176" t="n">
        <f aca="false">IF(Calculator!$E$19="YES",IF(A266&lt;Calculator!$G$19,0,MIN(MIN(MOD(A266/Calculator!$F$19,1),1-MOD(A266/Calculator!$F$19,1)),ABS(MOD(A266/Calculator!$F$19,1)-0.5))),1)</f>
        <v>0.203614035087719</v>
      </c>
      <c r="L266" s="176" t="n">
        <f aca="false">IF(Calculator!$E$20="YES",IF(A266&lt;Calculator!$G$20,0,MIN(MIN(MOD(A266/Calculator!$F$20,1),1-MOD(A266/Calculator!$F$20,1)),ABS(MOD(A266/Calculator!$F$20,1)-0.5))),1)</f>
        <v>1</v>
      </c>
      <c r="M266" s="176" t="n">
        <f aca="false">MIN(B266:L266)</f>
        <v>0.0458259649122779</v>
      </c>
      <c r="N266" s="176" t="n">
        <f aca="false">SUMPRODUCT(($M$5:$M$555&gt;M266)*1)+SUMPRODUCT(($M$5:$M$555=M266)*(ROW($M$5:$M$555)&lt;ROW(M266)))+1</f>
        <v>136</v>
      </c>
      <c r="O266" s="176" t="str">
        <f aca="false">IF(M266&gt;=0.2,"★★★ EXCELLENT",IF(M266&gt;=0.12,"★★  GOOD",IF(M266&gt;=0.07,"★  FAIR",IF(M266&gt;=0.025,"⚠  MARGINAL","✗  AVOID"))))</f>
        <v>⚠  MARGINAL</v>
      </c>
    </row>
    <row r="267" customFormat="false" ht="15" hidden="false" customHeight="true" outlineLevel="0" collapsed="false">
      <c r="A267" s="173" t="n">
        <v>31.2</v>
      </c>
      <c r="B267" s="174" t="n">
        <f aca="false">IF(Calculator!$E$10="YES",IF(A267&lt;Calculator!$G$10,0,MIN(MIN(MOD(A267/Calculator!$F$10,1),1-MOD(A267/Calculator!$F$10,1)),ABS(MOD(A267/Calculator!$F$10,1)-0.5))),1)</f>
        <v>1</v>
      </c>
      <c r="C267" s="174" t="n">
        <f aca="false">IF(Calculator!$E$11="YES",IF(A267&lt;Calculator!$G$11,0,MIN(MIN(MOD(A267/Calculator!$F$11,1),1-MOD(A267/Calculator!$F$11,1)),ABS(MOD(A267/Calculator!$F$11,1)-0.5))),1)</f>
        <v>1</v>
      </c>
      <c r="D267" s="174" t="n">
        <f aca="false">IF(Calculator!$E$12="YES",IF(A267&lt;Calculator!$G$12,0,MIN(MIN(MOD(A267/Calculator!$F$12,1),1-MOD(A267/Calculator!$F$12,1)),ABS(MOD(A267/Calculator!$F$12,1)-0.5))),1)</f>
        <v>1</v>
      </c>
      <c r="E267" s="174" t="n">
        <f aca="false">IF(Calculator!$E$13="YES",IF(A267&lt;Calculator!$G$13,0,MIN(MIN(MOD(A267/Calculator!$F$13,1),1-MOD(A267/Calculator!$F$13,1)),ABS(MOD(A267/Calculator!$F$13,1)-0.5))),1)</f>
        <v>0.0654736842105286</v>
      </c>
      <c r="F267" s="174" t="n">
        <f aca="false">IF(Calculator!$E$14="YES",IF(A267&lt;Calculator!$G$14,0,MIN(MIN(MOD(A267/Calculator!$F$14,1),1-MOD(A267/Calculator!$F$14,1)),ABS(MOD(A267/Calculator!$F$14,1)-0.5))),1)</f>
        <v>0.216842105263154</v>
      </c>
      <c r="G267" s="174" t="n">
        <f aca="false">IF(Calculator!$E$15="YES",IF(A267&lt;Calculator!$G$15,0,MIN(MIN(MOD(A267/Calculator!$F$15,1),1-MOD(A267/Calculator!$F$15,1)),ABS(MOD(A267/Calculator!$F$15,1)-0.5))),1)</f>
        <v>0.103578947368421</v>
      </c>
      <c r="H267" s="174" t="n">
        <f aca="false">IF(Calculator!$E$16="YES",IF(A267&lt;Calculator!$G$16,0,MIN(MIN(MOD(A267/Calculator!$F$16,1),1-MOD(A267/Calculator!$F$16,1)),ABS(MOD(A267/Calculator!$F$16,1)-0.5))),1)</f>
        <v>0.0331115789473659</v>
      </c>
      <c r="I267" s="174" t="n">
        <f aca="false">IF(Calculator!$E$17="YES",IF(A267&lt;Calculator!$G$17,0,MIN(MIN(MOD(A267/Calculator!$F$17,1),1-MOD(A267/Calculator!$F$17,1)),ABS(MOD(A267/Calculator!$F$17,1)-0.5))),1)</f>
        <v>0.147157894736838</v>
      </c>
      <c r="J267" s="174" t="n">
        <f aca="false">IF(Calculator!$E$18="YES",IF(A267&lt;Calculator!$G$18,0,MIN(MIN(MOD(A267/Calculator!$F$18,1),1-MOD(A267/Calculator!$F$18,1)),ABS(MOD(A267/Calculator!$F$18,1)-0.5))),1)</f>
        <v>0.0394526315789499</v>
      </c>
      <c r="K267" s="174" t="n">
        <f aca="false">IF(Calculator!$E$19="YES",IF(A267&lt;Calculator!$G$19,0,MIN(MIN(MOD(A267/Calculator!$F$19,1),1-MOD(A267/Calculator!$F$19,1)),ABS(MOD(A267/Calculator!$F$19,1)-0.5))),1)</f>
        <v>0.183368421052632</v>
      </c>
      <c r="L267" s="174" t="n">
        <f aca="false">IF(Calculator!$E$20="YES",IF(A267&lt;Calculator!$G$20,0,MIN(MIN(MOD(A267/Calculator!$F$20,1),1-MOD(A267/Calculator!$F$20,1)),ABS(MOD(A267/Calculator!$F$20,1)-0.5))),1)</f>
        <v>1</v>
      </c>
      <c r="M267" s="174" t="n">
        <f aca="false">MIN(B267:L267)</f>
        <v>0.0331115789473659</v>
      </c>
      <c r="N267" s="174" t="n">
        <f aca="false">SUMPRODUCT(($M$5:$M$555&gt;M267)*1)+SUMPRODUCT(($M$5:$M$555=M267)*(ROW($M$5:$M$555)&lt;ROW(M267)))+1</f>
        <v>195</v>
      </c>
      <c r="O267" s="174" t="str">
        <f aca="false">IF(M267&gt;=0.2,"★★★ EXCELLENT",IF(M267&gt;=0.12,"★★  GOOD",IF(M267&gt;=0.07,"★  FAIR",IF(M267&gt;=0.025,"⚠  MARGINAL","✗  AVOID"))))</f>
        <v>⚠  MARGINAL</v>
      </c>
    </row>
    <row r="268" customFormat="false" ht="15" hidden="false" customHeight="true" outlineLevel="0" collapsed="false">
      <c r="A268" s="175" t="n">
        <v>31.3</v>
      </c>
      <c r="B268" s="176" t="n">
        <f aca="false">IF(Calculator!$E$10="YES",IF(A268&lt;Calculator!$G$10,0,MIN(MIN(MOD(A268/Calculator!$F$10,1),1-MOD(A268/Calculator!$F$10,1)),ABS(MOD(A268/Calculator!$F$10,1)-0.5))),1)</f>
        <v>1</v>
      </c>
      <c r="C268" s="176" t="n">
        <f aca="false">IF(Calculator!$E$11="YES",IF(A268&lt;Calculator!$G$11,0,MIN(MIN(MOD(A268/Calculator!$F$11,1),1-MOD(A268/Calculator!$F$11,1)),ABS(MOD(A268/Calculator!$F$11,1)-0.5))),1)</f>
        <v>1</v>
      </c>
      <c r="D268" s="176" t="n">
        <f aca="false">IF(Calculator!$E$12="YES",IF(A268&lt;Calculator!$G$12,0,MIN(MIN(MOD(A268/Calculator!$F$12,1),1-MOD(A268/Calculator!$F$12,1)),ABS(MOD(A268/Calculator!$F$12,1)-0.5))),1)</f>
        <v>1</v>
      </c>
      <c r="E268" s="176" t="n">
        <f aca="false">IF(Calculator!$E$13="YES",IF(A268&lt;Calculator!$G$13,0,MIN(MIN(MOD(A268/Calculator!$F$13,1),1-MOD(A268/Calculator!$F$13,1)),ABS(MOD(A268/Calculator!$F$13,1)-0.5))),1)</f>
        <v>0.0704912280701777</v>
      </c>
      <c r="F268" s="176" t="n">
        <f aca="false">IF(Calculator!$E$14="YES",IF(A268&lt;Calculator!$G$14,0,MIN(MIN(MOD(A268/Calculator!$F$14,1),1-MOD(A268/Calculator!$F$14,1)),ABS(MOD(A268/Calculator!$F$14,1)-0.5))),1)</f>
        <v>0.223947368421049</v>
      </c>
      <c r="G268" s="176" t="n">
        <f aca="false">IF(Calculator!$E$15="YES",IF(A268&lt;Calculator!$G$15,0,MIN(MIN(MOD(A268/Calculator!$F$15,1),1-MOD(A268/Calculator!$F$15,1)),ABS(MOD(A268/Calculator!$F$15,1)-0.5))),1)</f>
        <v>0.113526315789474</v>
      </c>
      <c r="H268" s="176" t="n">
        <f aca="false">IF(Calculator!$E$16="YES",IF(A268&lt;Calculator!$G$16,0,MIN(MIN(MOD(A268/Calculator!$F$16,1),1-MOD(A268/Calculator!$F$16,1)),ABS(MOD(A268/Calculator!$F$16,1)-0.5))),1)</f>
        <v>0.0203971929824536</v>
      </c>
      <c r="I268" s="176" t="n">
        <f aca="false">IF(Calculator!$E$17="YES",IF(A268&lt;Calculator!$G$17,0,MIN(MIN(MOD(A268/Calculator!$F$17,1),1-MOD(A268/Calculator!$F$17,1)),ABS(MOD(A268/Calculator!$F$17,1)-0.5))),1)</f>
        <v>0.162052631578944</v>
      </c>
      <c r="J268" s="176" t="n">
        <f aca="false">IF(Calculator!$E$18="YES",IF(A268&lt;Calculator!$G$18,0,MIN(MIN(MOD(A268/Calculator!$F$18,1),1-MOD(A268/Calculator!$F$18,1)),ABS(MOD(A268/Calculator!$F$18,1)-0.5))),1)</f>
        <v>0.0219508771929853</v>
      </c>
      <c r="K268" s="176" t="n">
        <f aca="false">IF(Calculator!$E$19="YES",IF(A268&lt;Calculator!$G$19,0,MIN(MIN(MOD(A268/Calculator!$F$19,1),1-MOD(A268/Calculator!$F$19,1)),ABS(MOD(A268/Calculator!$F$19,1)-0.5))),1)</f>
        <v>0.163122807017544</v>
      </c>
      <c r="L268" s="176" t="n">
        <f aca="false">IF(Calculator!$E$20="YES",IF(A268&lt;Calculator!$G$20,0,MIN(MIN(MOD(A268/Calculator!$F$20,1),1-MOD(A268/Calculator!$F$20,1)),ABS(MOD(A268/Calculator!$F$20,1)-0.5))),1)</f>
        <v>1</v>
      </c>
      <c r="M268" s="176" t="n">
        <f aca="false">MIN(B268:L268)</f>
        <v>0.0203971929824536</v>
      </c>
      <c r="N268" s="176" t="n">
        <f aca="false">SUMPRODUCT(($M$5:$M$555&gt;M268)*1)+SUMPRODUCT(($M$5:$M$555=M268)*(ROW($M$5:$M$555)&lt;ROW(M268)))+1</f>
        <v>288</v>
      </c>
      <c r="O268" s="176" t="str">
        <f aca="false">IF(M268&gt;=0.2,"★★★ EXCELLENT",IF(M268&gt;=0.12,"★★  GOOD",IF(M268&gt;=0.07,"★  FAIR",IF(M268&gt;=0.025,"⚠  MARGINAL","✗  AVOID"))))</f>
        <v>✗  AVOID</v>
      </c>
    </row>
    <row r="269" customFormat="false" ht="15" hidden="false" customHeight="true" outlineLevel="0" collapsed="false">
      <c r="A269" s="173" t="n">
        <v>31.4</v>
      </c>
      <c r="B269" s="174" t="n">
        <f aca="false">IF(Calculator!$E$10="YES",IF(A269&lt;Calculator!$G$10,0,MIN(MIN(MOD(A269/Calculator!$F$10,1),1-MOD(A269/Calculator!$F$10,1)),ABS(MOD(A269/Calculator!$F$10,1)-0.5))),1)</f>
        <v>1</v>
      </c>
      <c r="C269" s="174" t="n">
        <f aca="false">IF(Calculator!$E$11="YES",IF(A269&lt;Calculator!$G$11,0,MIN(MIN(MOD(A269/Calculator!$F$11,1),1-MOD(A269/Calculator!$F$11,1)),ABS(MOD(A269/Calculator!$F$11,1)-0.5))),1)</f>
        <v>1</v>
      </c>
      <c r="D269" s="174" t="n">
        <f aca="false">IF(Calculator!$E$12="YES",IF(A269&lt;Calculator!$G$12,0,MIN(MIN(MOD(A269/Calculator!$F$12,1),1-MOD(A269/Calculator!$F$12,1)),ABS(MOD(A269/Calculator!$F$12,1)-0.5))),1)</f>
        <v>1</v>
      </c>
      <c r="E269" s="174" t="n">
        <f aca="false">IF(Calculator!$E$13="YES",IF(A269&lt;Calculator!$G$13,0,MIN(MIN(MOD(A269/Calculator!$F$13,1),1-MOD(A269/Calculator!$F$13,1)),ABS(MOD(A269/Calculator!$F$13,1)-0.5))),1)</f>
        <v>0.0755087719298266</v>
      </c>
      <c r="F269" s="174" t="n">
        <f aca="false">IF(Calculator!$E$14="YES",IF(A269&lt;Calculator!$G$14,0,MIN(MIN(MOD(A269/Calculator!$F$14,1),1-MOD(A269/Calculator!$F$14,1)),ABS(MOD(A269/Calculator!$F$14,1)-0.5))),1)</f>
        <v>0.231052631578943</v>
      </c>
      <c r="G269" s="174" t="n">
        <f aca="false">IF(Calculator!$E$15="YES",IF(A269&lt;Calculator!$G$15,0,MIN(MIN(MOD(A269/Calculator!$F$15,1),1-MOD(A269/Calculator!$F$15,1)),ABS(MOD(A269/Calculator!$F$15,1)-0.5))),1)</f>
        <v>0.123473684210527</v>
      </c>
      <c r="H269" s="174" t="n">
        <f aca="false">IF(Calculator!$E$16="YES",IF(A269&lt;Calculator!$G$16,0,MIN(MIN(MOD(A269/Calculator!$F$16,1),1-MOD(A269/Calculator!$F$16,1)),ABS(MOD(A269/Calculator!$F$16,1)-0.5))),1)</f>
        <v>0.0076828070175412</v>
      </c>
      <c r="I269" s="174" t="n">
        <f aca="false">IF(Calculator!$E$17="YES",IF(A269&lt;Calculator!$G$17,0,MIN(MIN(MOD(A269/Calculator!$F$17,1),1-MOD(A269/Calculator!$F$17,1)),ABS(MOD(A269/Calculator!$F$17,1)-0.5))),1)</f>
        <v>0.176947368421049</v>
      </c>
      <c r="J269" s="174" t="n">
        <f aca="false">IF(Calculator!$E$18="YES",IF(A269&lt;Calculator!$G$18,0,MIN(MIN(MOD(A269/Calculator!$F$18,1),1-MOD(A269/Calculator!$F$18,1)),ABS(MOD(A269/Calculator!$F$18,1)-0.5))),1)</f>
        <v>0.0044491228070207</v>
      </c>
      <c r="K269" s="174" t="n">
        <f aca="false">IF(Calculator!$E$19="YES",IF(A269&lt;Calculator!$G$19,0,MIN(MIN(MOD(A269/Calculator!$F$19,1),1-MOD(A269/Calculator!$F$19,1)),ABS(MOD(A269/Calculator!$F$19,1)-0.5))),1)</f>
        <v>0.142877192982456</v>
      </c>
      <c r="L269" s="174" t="n">
        <f aca="false">IF(Calculator!$E$20="YES",IF(A269&lt;Calculator!$G$20,0,MIN(MIN(MOD(A269/Calculator!$F$20,1),1-MOD(A269/Calculator!$F$20,1)),ABS(MOD(A269/Calculator!$F$20,1)-0.5))),1)</f>
        <v>1</v>
      </c>
      <c r="M269" s="174" t="n">
        <f aca="false">MIN(B269:L269)</f>
        <v>0.0044491228070207</v>
      </c>
      <c r="N269" s="174" t="n">
        <f aca="false">SUMPRODUCT(($M$5:$M$555&gt;M269)*1)+SUMPRODUCT(($M$5:$M$555=M269)*(ROW($M$5:$M$555)&lt;ROW(M269)))+1</f>
        <v>442</v>
      </c>
      <c r="O269" s="174" t="str">
        <f aca="false">IF(M269&gt;=0.2,"★★★ EXCELLENT",IF(M269&gt;=0.12,"★★  GOOD",IF(M269&gt;=0.07,"★  FAIR",IF(M269&gt;=0.025,"⚠  MARGINAL","✗  AVOID"))))</f>
        <v>✗  AVOID</v>
      </c>
    </row>
    <row r="270" customFormat="false" ht="15" hidden="false" customHeight="true" outlineLevel="0" collapsed="false">
      <c r="A270" s="175" t="n">
        <v>31.5</v>
      </c>
      <c r="B270" s="176" t="n">
        <f aca="false">IF(Calculator!$E$10="YES",IF(A270&lt;Calculator!$G$10,0,MIN(MIN(MOD(A270/Calculator!$F$10,1),1-MOD(A270/Calculator!$F$10,1)),ABS(MOD(A270/Calculator!$F$10,1)-0.5))),1)</f>
        <v>1</v>
      </c>
      <c r="C270" s="176" t="n">
        <f aca="false">IF(Calculator!$E$11="YES",IF(A270&lt;Calculator!$G$11,0,MIN(MIN(MOD(A270/Calculator!$F$11,1),1-MOD(A270/Calculator!$F$11,1)),ABS(MOD(A270/Calculator!$F$11,1)-0.5))),1)</f>
        <v>1</v>
      </c>
      <c r="D270" s="176" t="n">
        <f aca="false">IF(Calculator!$E$12="YES",IF(A270&lt;Calculator!$G$12,0,MIN(MIN(MOD(A270/Calculator!$F$12,1),1-MOD(A270/Calculator!$F$12,1)),ABS(MOD(A270/Calculator!$F$12,1)-0.5))),1)</f>
        <v>1</v>
      </c>
      <c r="E270" s="176" t="n">
        <f aca="false">IF(Calculator!$E$13="YES",IF(A270&lt;Calculator!$G$13,0,MIN(MIN(MOD(A270/Calculator!$F$13,1),1-MOD(A270/Calculator!$F$13,1)),ABS(MOD(A270/Calculator!$F$13,1)-0.5))),1)</f>
        <v>0.080526315789476</v>
      </c>
      <c r="F270" s="176" t="n">
        <f aca="false">IF(Calculator!$E$14="YES",IF(A270&lt;Calculator!$G$14,0,MIN(MIN(MOD(A270/Calculator!$F$14,1),1-MOD(A270/Calculator!$F$14,1)),ABS(MOD(A270/Calculator!$F$14,1)-0.5))),1)</f>
        <v>0.238157894736838</v>
      </c>
      <c r="G270" s="176" t="n">
        <f aca="false">IF(Calculator!$E$15="YES",IF(A270&lt;Calculator!$G$15,0,MIN(MIN(MOD(A270/Calculator!$F$15,1),1-MOD(A270/Calculator!$F$15,1)),ABS(MOD(A270/Calculator!$F$15,1)-0.5))),1)</f>
        <v>0.133421052631579</v>
      </c>
      <c r="H270" s="176" t="n">
        <f aca="false">IF(Calculator!$E$16="YES",IF(A270&lt;Calculator!$G$16,0,MIN(MIN(MOD(A270/Calculator!$F$16,1),1-MOD(A270/Calculator!$F$16,1)),ABS(MOD(A270/Calculator!$F$16,1)-0.5))),1)</f>
        <v>0.00503157894737072</v>
      </c>
      <c r="I270" s="176" t="n">
        <f aca="false">IF(Calculator!$E$17="YES",IF(A270&lt;Calculator!$G$17,0,MIN(MIN(MOD(A270/Calculator!$F$17,1),1-MOD(A270/Calculator!$F$17,1)),ABS(MOD(A270/Calculator!$F$17,1)-0.5))),1)</f>
        <v>0.191842105263154</v>
      </c>
      <c r="J270" s="176" t="n">
        <f aca="false">IF(Calculator!$E$18="YES",IF(A270&lt;Calculator!$G$18,0,MIN(MIN(MOD(A270/Calculator!$F$18,1),1-MOD(A270/Calculator!$F$18,1)),ABS(MOD(A270/Calculator!$F$18,1)-0.5))),1)</f>
        <v>0.0130526315789448</v>
      </c>
      <c r="K270" s="176" t="n">
        <f aca="false">IF(Calculator!$E$19="YES",IF(A270&lt;Calculator!$G$19,0,MIN(MIN(MOD(A270/Calculator!$F$19,1),1-MOD(A270/Calculator!$F$19,1)),ABS(MOD(A270/Calculator!$F$19,1)-0.5))),1)</f>
        <v>0.122631578947368</v>
      </c>
      <c r="L270" s="176" t="n">
        <f aca="false">IF(Calculator!$E$20="YES",IF(A270&lt;Calculator!$G$20,0,MIN(MIN(MOD(A270/Calculator!$F$20,1),1-MOD(A270/Calculator!$F$20,1)),ABS(MOD(A270/Calculator!$F$20,1)-0.5))),1)</f>
        <v>1</v>
      </c>
      <c r="M270" s="176" t="n">
        <f aca="false">MIN(B270:L270)</f>
        <v>0.00503157894737072</v>
      </c>
      <c r="N270" s="176" t="n">
        <f aca="false">SUMPRODUCT(($M$5:$M$555&gt;M270)*1)+SUMPRODUCT(($M$5:$M$555=M270)*(ROW($M$5:$M$555)&lt;ROW(M270)))+1</f>
        <v>433</v>
      </c>
      <c r="O270" s="176" t="str">
        <f aca="false">IF(M270&gt;=0.2,"★★★ EXCELLENT",IF(M270&gt;=0.12,"★★  GOOD",IF(M270&gt;=0.07,"★  FAIR",IF(M270&gt;=0.025,"⚠  MARGINAL","✗  AVOID"))))</f>
        <v>✗  AVOID</v>
      </c>
    </row>
    <row r="271" customFormat="false" ht="15" hidden="false" customHeight="true" outlineLevel="0" collapsed="false">
      <c r="A271" s="173" t="n">
        <v>31.6</v>
      </c>
      <c r="B271" s="174" t="n">
        <f aca="false">IF(Calculator!$E$10="YES",IF(A271&lt;Calculator!$G$10,0,MIN(MIN(MOD(A271/Calculator!$F$10,1),1-MOD(A271/Calculator!$F$10,1)),ABS(MOD(A271/Calculator!$F$10,1)-0.5))),1)</f>
        <v>1</v>
      </c>
      <c r="C271" s="174" t="n">
        <f aca="false">IF(Calculator!$E$11="YES",IF(A271&lt;Calculator!$G$11,0,MIN(MIN(MOD(A271/Calculator!$F$11,1),1-MOD(A271/Calculator!$F$11,1)),ABS(MOD(A271/Calculator!$F$11,1)-0.5))),1)</f>
        <v>1</v>
      </c>
      <c r="D271" s="174" t="n">
        <f aca="false">IF(Calculator!$E$12="YES",IF(A271&lt;Calculator!$G$12,0,MIN(MIN(MOD(A271/Calculator!$F$12,1),1-MOD(A271/Calculator!$F$12,1)),ABS(MOD(A271/Calculator!$F$12,1)-0.5))),1)</f>
        <v>1</v>
      </c>
      <c r="E271" s="174" t="n">
        <f aca="false">IF(Calculator!$E$13="YES",IF(A271&lt;Calculator!$G$13,0,MIN(MIN(MOD(A271/Calculator!$F$13,1),1-MOD(A271/Calculator!$F$13,1)),ABS(MOD(A271/Calculator!$F$13,1)-0.5))),1)</f>
        <v>0.0855438596491251</v>
      </c>
      <c r="F271" s="174" t="n">
        <f aca="false">IF(Calculator!$E$14="YES",IF(A271&lt;Calculator!$G$14,0,MIN(MIN(MOD(A271/Calculator!$F$14,1),1-MOD(A271/Calculator!$F$14,1)),ABS(MOD(A271/Calculator!$F$14,1)-0.5))),1)</f>
        <v>0.245263157894733</v>
      </c>
      <c r="G271" s="174" t="n">
        <f aca="false">IF(Calculator!$E$15="YES",IF(A271&lt;Calculator!$G$15,0,MIN(MIN(MOD(A271/Calculator!$F$15,1),1-MOD(A271/Calculator!$F$15,1)),ABS(MOD(A271/Calculator!$F$15,1)-0.5))),1)</f>
        <v>0.143368421052632</v>
      </c>
      <c r="H271" s="174" t="n">
        <f aca="false">IF(Calculator!$E$16="YES",IF(A271&lt;Calculator!$G$16,0,MIN(MIN(MOD(A271/Calculator!$F$16,1),1-MOD(A271/Calculator!$F$16,1)),ABS(MOD(A271/Calculator!$F$16,1)-0.5))),1)</f>
        <v>0.017745964912284</v>
      </c>
      <c r="I271" s="174" t="n">
        <f aca="false">IF(Calculator!$E$17="YES",IF(A271&lt;Calculator!$G$17,0,MIN(MIN(MOD(A271/Calculator!$F$17,1),1-MOD(A271/Calculator!$F$17,1)),ABS(MOD(A271/Calculator!$F$17,1)-0.5))),1)</f>
        <v>0.20673684210526</v>
      </c>
      <c r="J271" s="174" t="n">
        <f aca="false">IF(Calculator!$E$18="YES",IF(A271&lt;Calculator!$G$18,0,MIN(MIN(MOD(A271/Calculator!$F$18,1),1-MOD(A271/Calculator!$F$18,1)),ABS(MOD(A271/Calculator!$F$18,1)-0.5))),1)</f>
        <v>0.0305543859649102</v>
      </c>
      <c r="K271" s="174" t="n">
        <f aca="false">IF(Calculator!$E$19="YES",IF(A271&lt;Calculator!$G$19,0,MIN(MIN(MOD(A271/Calculator!$F$19,1),1-MOD(A271/Calculator!$F$19,1)),ABS(MOD(A271/Calculator!$F$19,1)-0.5))),1)</f>
        <v>0.102385964912281</v>
      </c>
      <c r="L271" s="174" t="n">
        <f aca="false">IF(Calculator!$E$20="YES",IF(A271&lt;Calculator!$G$20,0,MIN(MIN(MOD(A271/Calculator!$F$20,1),1-MOD(A271/Calculator!$F$20,1)),ABS(MOD(A271/Calculator!$F$20,1)-0.5))),1)</f>
        <v>1</v>
      </c>
      <c r="M271" s="174" t="n">
        <f aca="false">MIN(B271:L271)</f>
        <v>0.017745964912284</v>
      </c>
      <c r="N271" s="174" t="n">
        <f aca="false">SUMPRODUCT(($M$5:$M$555&gt;M271)*1)+SUMPRODUCT(($M$5:$M$555=M271)*(ROW($M$5:$M$555)&lt;ROW(M271)))+1</f>
        <v>309</v>
      </c>
      <c r="O271" s="174" t="str">
        <f aca="false">IF(M271&gt;=0.2,"★★★ EXCELLENT",IF(M271&gt;=0.12,"★★  GOOD",IF(M271&gt;=0.07,"★  FAIR",IF(M271&gt;=0.025,"⚠  MARGINAL","✗  AVOID"))))</f>
        <v>✗  AVOID</v>
      </c>
    </row>
    <row r="272" customFormat="false" ht="15" hidden="false" customHeight="true" outlineLevel="0" collapsed="false">
      <c r="A272" s="175" t="n">
        <v>31.7</v>
      </c>
      <c r="B272" s="176" t="n">
        <f aca="false">IF(Calculator!$E$10="YES",IF(A272&lt;Calculator!$G$10,0,MIN(MIN(MOD(A272/Calculator!$F$10,1),1-MOD(A272/Calculator!$F$10,1)),ABS(MOD(A272/Calculator!$F$10,1)-0.5))),1)</f>
        <v>1</v>
      </c>
      <c r="C272" s="176" t="n">
        <f aca="false">IF(Calculator!$E$11="YES",IF(A272&lt;Calculator!$G$11,0,MIN(MIN(MOD(A272/Calculator!$F$11,1),1-MOD(A272/Calculator!$F$11,1)),ABS(MOD(A272/Calculator!$F$11,1)-0.5))),1)</f>
        <v>1</v>
      </c>
      <c r="D272" s="176" t="n">
        <f aca="false">IF(Calculator!$E$12="YES",IF(A272&lt;Calculator!$G$12,0,MIN(MIN(MOD(A272/Calculator!$F$12,1),1-MOD(A272/Calculator!$F$12,1)),ABS(MOD(A272/Calculator!$F$12,1)-0.5))),1)</f>
        <v>1</v>
      </c>
      <c r="E272" s="176" t="n">
        <f aca="false">IF(Calculator!$E$13="YES",IF(A272&lt;Calculator!$G$13,0,MIN(MIN(MOD(A272/Calculator!$F$13,1),1-MOD(A272/Calculator!$F$13,1)),ABS(MOD(A272/Calculator!$F$13,1)-0.5))),1)</f>
        <v>0.0905614035087741</v>
      </c>
      <c r="F272" s="176" t="n">
        <f aca="false">IF(Calculator!$E$14="YES",IF(A272&lt;Calculator!$G$14,0,MIN(MIN(MOD(A272/Calculator!$F$14,1),1-MOD(A272/Calculator!$F$14,1)),ABS(MOD(A272/Calculator!$F$14,1)-0.5))),1)</f>
        <v>0.247631578947372</v>
      </c>
      <c r="G272" s="176" t="n">
        <f aca="false">IF(Calculator!$E$15="YES",IF(A272&lt;Calculator!$G$15,0,MIN(MIN(MOD(A272/Calculator!$F$15,1),1-MOD(A272/Calculator!$F$15,1)),ABS(MOD(A272/Calculator!$F$15,1)-0.5))),1)</f>
        <v>0.153315789473684</v>
      </c>
      <c r="H272" s="176" t="n">
        <f aca="false">IF(Calculator!$E$16="YES",IF(A272&lt;Calculator!$G$16,0,MIN(MIN(MOD(A272/Calculator!$F$16,1),1-MOD(A272/Calculator!$F$16,1)),ABS(MOD(A272/Calculator!$F$16,1)-0.5))),1)</f>
        <v>0.0304603508771955</v>
      </c>
      <c r="I272" s="176" t="n">
        <f aca="false">IF(Calculator!$E$17="YES",IF(A272&lt;Calculator!$G$17,0,MIN(MIN(MOD(A272/Calculator!$F$17,1),1-MOD(A272/Calculator!$F$17,1)),ABS(MOD(A272/Calculator!$F$17,1)-0.5))),1)</f>
        <v>0.221631578947365</v>
      </c>
      <c r="J272" s="176" t="n">
        <f aca="false">IF(Calculator!$E$18="YES",IF(A272&lt;Calculator!$G$18,0,MIN(MIN(MOD(A272/Calculator!$F$18,1),1-MOD(A272/Calculator!$F$18,1)),ABS(MOD(A272/Calculator!$F$18,1)-0.5))),1)</f>
        <v>0.0480561403508748</v>
      </c>
      <c r="K272" s="176" t="n">
        <f aca="false">IF(Calculator!$E$19="YES",IF(A272&lt;Calculator!$G$19,0,MIN(MIN(MOD(A272/Calculator!$F$19,1),1-MOD(A272/Calculator!$F$19,1)),ABS(MOD(A272/Calculator!$F$19,1)-0.5))),1)</f>
        <v>0.082140350877193</v>
      </c>
      <c r="L272" s="176" t="n">
        <f aca="false">IF(Calculator!$E$20="YES",IF(A272&lt;Calculator!$G$20,0,MIN(MIN(MOD(A272/Calculator!$F$20,1),1-MOD(A272/Calculator!$F$20,1)),ABS(MOD(A272/Calculator!$F$20,1)-0.5))),1)</f>
        <v>1</v>
      </c>
      <c r="M272" s="176" t="n">
        <f aca="false">MIN(B272:L272)</f>
        <v>0.0304603508771955</v>
      </c>
      <c r="N272" s="176" t="n">
        <f aca="false">SUMPRODUCT(($M$5:$M$555&gt;M272)*1)+SUMPRODUCT(($M$5:$M$555=M272)*(ROW($M$5:$M$555)&lt;ROW(M272)))+1</f>
        <v>210</v>
      </c>
      <c r="O272" s="176" t="str">
        <f aca="false">IF(M272&gt;=0.2,"★★★ EXCELLENT",IF(M272&gt;=0.12,"★★  GOOD",IF(M272&gt;=0.07,"★  FAIR",IF(M272&gt;=0.025,"⚠  MARGINAL","✗  AVOID"))))</f>
        <v>⚠  MARGINAL</v>
      </c>
    </row>
    <row r="273" customFormat="false" ht="15" hidden="false" customHeight="true" outlineLevel="0" collapsed="false">
      <c r="A273" s="173" t="n">
        <v>31.8</v>
      </c>
      <c r="B273" s="174" t="n">
        <f aca="false">IF(Calculator!$E$10="YES",IF(A273&lt;Calculator!$G$10,0,MIN(MIN(MOD(A273/Calculator!$F$10,1),1-MOD(A273/Calculator!$F$10,1)),ABS(MOD(A273/Calculator!$F$10,1)-0.5))),1)</f>
        <v>1</v>
      </c>
      <c r="C273" s="174" t="n">
        <f aca="false">IF(Calculator!$E$11="YES",IF(A273&lt;Calculator!$G$11,0,MIN(MIN(MOD(A273/Calculator!$F$11,1),1-MOD(A273/Calculator!$F$11,1)),ABS(MOD(A273/Calculator!$F$11,1)-0.5))),1)</f>
        <v>1</v>
      </c>
      <c r="D273" s="174" t="n">
        <f aca="false">IF(Calculator!$E$12="YES",IF(A273&lt;Calculator!$G$12,0,MIN(MIN(MOD(A273/Calculator!$F$12,1),1-MOD(A273/Calculator!$F$12,1)),ABS(MOD(A273/Calculator!$F$12,1)-0.5))),1)</f>
        <v>1</v>
      </c>
      <c r="E273" s="174" t="n">
        <f aca="false">IF(Calculator!$E$13="YES",IF(A273&lt;Calculator!$G$13,0,MIN(MIN(MOD(A273/Calculator!$F$13,1),1-MOD(A273/Calculator!$F$13,1)),ABS(MOD(A273/Calculator!$F$13,1)-0.5))),1)</f>
        <v>0.0955789473684234</v>
      </c>
      <c r="F273" s="174" t="n">
        <f aca="false">IF(Calculator!$E$14="YES",IF(A273&lt;Calculator!$G$14,0,MIN(MIN(MOD(A273/Calculator!$F$14,1),1-MOD(A273/Calculator!$F$14,1)),ABS(MOD(A273/Calculator!$F$14,1)-0.5))),1)</f>
        <v>0.240526315789478</v>
      </c>
      <c r="G273" s="174" t="n">
        <f aca="false">IF(Calculator!$E$15="YES",IF(A273&lt;Calculator!$G$15,0,MIN(MIN(MOD(A273/Calculator!$F$15,1),1-MOD(A273/Calculator!$F$15,1)),ABS(MOD(A273/Calculator!$F$15,1)-0.5))),1)</f>
        <v>0.163263157894737</v>
      </c>
      <c r="H273" s="174" t="n">
        <f aca="false">IF(Calculator!$E$16="YES",IF(A273&lt;Calculator!$G$16,0,MIN(MIN(MOD(A273/Calculator!$F$16,1),1-MOD(A273/Calculator!$F$16,1)),ABS(MOD(A273/Calculator!$F$16,1)-0.5))),1)</f>
        <v>0.0431747368421078</v>
      </c>
      <c r="I273" s="174" t="n">
        <f aca="false">IF(Calculator!$E$17="YES",IF(A273&lt;Calculator!$G$17,0,MIN(MIN(MOD(A273/Calculator!$F$17,1),1-MOD(A273/Calculator!$F$17,1)),ABS(MOD(A273/Calculator!$F$17,1)-0.5))),1)</f>
        <v>0.236526315789471</v>
      </c>
      <c r="J273" s="174" t="n">
        <f aca="false">IF(Calculator!$E$18="YES",IF(A273&lt;Calculator!$G$18,0,MIN(MIN(MOD(A273/Calculator!$F$18,1),1-MOD(A273/Calculator!$F$18,1)),ABS(MOD(A273/Calculator!$F$18,1)-0.5))),1)</f>
        <v>0.0655578947368394</v>
      </c>
      <c r="K273" s="174" t="n">
        <f aca="false">IF(Calculator!$E$19="YES",IF(A273&lt;Calculator!$G$19,0,MIN(MIN(MOD(A273/Calculator!$F$19,1),1-MOD(A273/Calculator!$F$19,1)),ABS(MOD(A273/Calculator!$F$19,1)-0.5))),1)</f>
        <v>0.0618947368421052</v>
      </c>
      <c r="L273" s="174" t="n">
        <f aca="false">IF(Calculator!$E$20="YES",IF(A273&lt;Calculator!$G$20,0,MIN(MIN(MOD(A273/Calculator!$F$20,1),1-MOD(A273/Calculator!$F$20,1)),ABS(MOD(A273/Calculator!$F$20,1)-0.5))),1)</f>
        <v>1</v>
      </c>
      <c r="M273" s="174" t="n">
        <f aca="false">MIN(B273:L273)</f>
        <v>0.0431747368421078</v>
      </c>
      <c r="N273" s="174" t="n">
        <f aca="false">SUMPRODUCT(($M$5:$M$555&gt;M273)*1)+SUMPRODUCT(($M$5:$M$555=M273)*(ROW($M$5:$M$555)&lt;ROW(M273)))+1</f>
        <v>148</v>
      </c>
      <c r="O273" s="174" t="str">
        <f aca="false">IF(M273&gt;=0.2,"★★★ EXCELLENT",IF(M273&gt;=0.12,"★★  GOOD",IF(M273&gt;=0.07,"★  FAIR",IF(M273&gt;=0.025,"⚠  MARGINAL","✗  AVOID"))))</f>
        <v>⚠  MARGINAL</v>
      </c>
    </row>
    <row r="274" customFormat="false" ht="15" hidden="false" customHeight="true" outlineLevel="0" collapsed="false">
      <c r="A274" s="175" t="n">
        <v>31.9</v>
      </c>
      <c r="B274" s="176" t="n">
        <f aca="false">IF(Calculator!$E$10="YES",IF(A274&lt;Calculator!$G$10,0,MIN(MIN(MOD(A274/Calculator!$F$10,1),1-MOD(A274/Calculator!$F$10,1)),ABS(MOD(A274/Calculator!$F$10,1)-0.5))),1)</f>
        <v>1</v>
      </c>
      <c r="C274" s="176" t="n">
        <f aca="false">IF(Calculator!$E$11="YES",IF(A274&lt;Calculator!$G$11,0,MIN(MIN(MOD(A274/Calculator!$F$11,1),1-MOD(A274/Calculator!$F$11,1)),ABS(MOD(A274/Calculator!$F$11,1)-0.5))),1)</f>
        <v>1</v>
      </c>
      <c r="D274" s="176" t="n">
        <f aca="false">IF(Calculator!$E$12="YES",IF(A274&lt;Calculator!$G$12,0,MIN(MIN(MOD(A274/Calculator!$F$12,1),1-MOD(A274/Calculator!$F$12,1)),ABS(MOD(A274/Calculator!$F$12,1)-0.5))),1)</f>
        <v>1</v>
      </c>
      <c r="E274" s="176" t="n">
        <f aca="false">IF(Calculator!$E$13="YES",IF(A274&lt;Calculator!$G$13,0,MIN(MIN(MOD(A274/Calculator!$F$13,1),1-MOD(A274/Calculator!$F$13,1)),ABS(MOD(A274/Calculator!$F$13,1)-0.5))),1)</f>
        <v>0.100596491228072</v>
      </c>
      <c r="F274" s="176" t="n">
        <f aca="false">IF(Calculator!$E$14="YES",IF(A274&lt;Calculator!$G$14,0,MIN(MIN(MOD(A274/Calculator!$F$14,1),1-MOD(A274/Calculator!$F$14,1)),ABS(MOD(A274/Calculator!$F$14,1)-0.5))),1)</f>
        <v>0.233421052631583</v>
      </c>
      <c r="G274" s="176" t="n">
        <f aca="false">IF(Calculator!$E$15="YES",IF(A274&lt;Calculator!$G$15,0,MIN(MIN(MOD(A274/Calculator!$F$15,1),1-MOD(A274/Calculator!$F$15,1)),ABS(MOD(A274/Calculator!$F$15,1)-0.5))),1)</f>
        <v>0.17321052631579</v>
      </c>
      <c r="H274" s="176" t="n">
        <f aca="false">IF(Calculator!$E$16="YES",IF(A274&lt;Calculator!$G$16,0,MIN(MIN(MOD(A274/Calculator!$F$16,1),1-MOD(A274/Calculator!$F$16,1)),ABS(MOD(A274/Calculator!$F$16,1)-0.5))),1)</f>
        <v>0.0558891228070202</v>
      </c>
      <c r="I274" s="176" t="n">
        <f aca="false">IF(Calculator!$E$17="YES",IF(A274&lt;Calculator!$G$17,0,MIN(MIN(MOD(A274/Calculator!$F$17,1),1-MOD(A274/Calculator!$F$17,1)),ABS(MOD(A274/Calculator!$F$17,1)-0.5))),1)</f>
        <v>0.248578947368425</v>
      </c>
      <c r="J274" s="176" t="n">
        <f aca="false">IF(Calculator!$E$18="YES",IF(A274&lt;Calculator!$G$18,0,MIN(MIN(MOD(A274/Calculator!$F$18,1),1-MOD(A274/Calculator!$F$18,1)),ABS(MOD(A274/Calculator!$F$18,1)-0.5))),1)</f>
        <v>0.083059649122804</v>
      </c>
      <c r="K274" s="176" t="n">
        <f aca="false">IF(Calculator!$E$19="YES",IF(A274&lt;Calculator!$G$19,0,MIN(MIN(MOD(A274/Calculator!$F$19,1),1-MOD(A274/Calculator!$F$19,1)),ABS(MOD(A274/Calculator!$F$19,1)-0.5))),1)</f>
        <v>0.0416491228070175</v>
      </c>
      <c r="L274" s="176" t="n">
        <f aca="false">IF(Calculator!$E$20="YES",IF(A274&lt;Calculator!$G$20,0,MIN(MIN(MOD(A274/Calculator!$F$20,1),1-MOD(A274/Calculator!$F$20,1)),ABS(MOD(A274/Calculator!$F$20,1)-0.5))),1)</f>
        <v>1</v>
      </c>
      <c r="M274" s="176" t="n">
        <f aca="false">MIN(B274:L274)</f>
        <v>0.0416491228070175</v>
      </c>
      <c r="N274" s="176" t="n">
        <f aca="false">SUMPRODUCT(($M$5:$M$555&gt;M274)*1)+SUMPRODUCT(($M$5:$M$555=M274)*(ROW($M$5:$M$555)&lt;ROW(M274)))+1</f>
        <v>156</v>
      </c>
      <c r="O274" s="176" t="str">
        <f aca="false">IF(M274&gt;=0.2,"★★★ EXCELLENT",IF(M274&gt;=0.12,"★★  GOOD",IF(M274&gt;=0.07,"★  FAIR",IF(M274&gt;=0.025,"⚠  MARGINAL","✗  AVOID"))))</f>
        <v>⚠  MARGINAL</v>
      </c>
    </row>
    <row r="275" customFormat="false" ht="15" hidden="false" customHeight="true" outlineLevel="0" collapsed="false">
      <c r="A275" s="173" t="n">
        <v>32</v>
      </c>
      <c r="B275" s="174" t="n">
        <f aca="false">IF(Calculator!$E$10="YES",IF(A275&lt;Calculator!$G$10,0,MIN(MIN(MOD(A275/Calculator!$F$10,1),1-MOD(A275/Calculator!$F$10,1)),ABS(MOD(A275/Calculator!$F$10,1)-0.5))),1)</f>
        <v>1</v>
      </c>
      <c r="C275" s="174" t="n">
        <f aca="false">IF(Calculator!$E$11="YES",IF(A275&lt;Calculator!$G$11,0,MIN(MIN(MOD(A275/Calculator!$F$11,1),1-MOD(A275/Calculator!$F$11,1)),ABS(MOD(A275/Calculator!$F$11,1)-0.5))),1)</f>
        <v>1</v>
      </c>
      <c r="D275" s="174" t="n">
        <f aca="false">IF(Calculator!$E$12="YES",IF(A275&lt;Calculator!$G$12,0,MIN(MIN(MOD(A275/Calculator!$F$12,1),1-MOD(A275/Calculator!$F$12,1)),ABS(MOD(A275/Calculator!$F$12,1)-0.5))),1)</f>
        <v>1</v>
      </c>
      <c r="E275" s="174" t="n">
        <f aca="false">IF(Calculator!$E$13="YES",IF(A275&lt;Calculator!$G$13,0,MIN(MIN(MOD(A275/Calculator!$F$13,1),1-MOD(A275/Calculator!$F$13,1)),ABS(MOD(A275/Calculator!$F$13,1)-0.5))),1)</f>
        <v>0.105614035087721</v>
      </c>
      <c r="F275" s="174" t="n">
        <f aca="false">IF(Calculator!$E$14="YES",IF(A275&lt;Calculator!$G$14,0,MIN(MIN(MOD(A275/Calculator!$F$14,1),1-MOD(A275/Calculator!$F$14,1)),ABS(MOD(A275/Calculator!$F$14,1)-0.5))),1)</f>
        <v>0.226315789473688</v>
      </c>
      <c r="G275" s="174" t="n">
        <f aca="false">IF(Calculator!$E$15="YES",IF(A275&lt;Calculator!$G$15,0,MIN(MIN(MOD(A275/Calculator!$F$15,1),1-MOD(A275/Calculator!$F$15,1)),ABS(MOD(A275/Calculator!$F$15,1)-0.5))),1)</f>
        <v>0.183157894736842</v>
      </c>
      <c r="H275" s="174" t="n">
        <f aca="false">IF(Calculator!$E$16="YES",IF(A275&lt;Calculator!$G$16,0,MIN(MIN(MOD(A275/Calculator!$F$16,1),1-MOD(A275/Calculator!$F$16,1)),ABS(MOD(A275/Calculator!$F$16,1)-0.5))),1)</f>
        <v>0.0686035087719326</v>
      </c>
      <c r="I275" s="174" t="n">
        <f aca="false">IF(Calculator!$E$17="YES",IF(A275&lt;Calculator!$G$17,0,MIN(MIN(MOD(A275/Calculator!$F$17,1),1-MOD(A275/Calculator!$F$17,1)),ABS(MOD(A275/Calculator!$F$17,1)-0.5))),1)</f>
        <v>0.233684210526319</v>
      </c>
      <c r="J275" s="174" t="n">
        <f aca="false">IF(Calculator!$E$18="YES",IF(A275&lt;Calculator!$G$18,0,MIN(MIN(MOD(A275/Calculator!$F$18,1),1-MOD(A275/Calculator!$F$18,1)),ABS(MOD(A275/Calculator!$F$18,1)-0.5))),1)</f>
        <v>0.100561403508769</v>
      </c>
      <c r="K275" s="174" t="n">
        <f aca="false">IF(Calculator!$E$19="YES",IF(A275&lt;Calculator!$G$19,0,MIN(MIN(MOD(A275/Calculator!$F$19,1),1-MOD(A275/Calculator!$F$19,1)),ABS(MOD(A275/Calculator!$F$19,1)-0.5))),1)</f>
        <v>0.0214035087719298</v>
      </c>
      <c r="L275" s="174" t="n">
        <f aca="false">IF(Calculator!$E$20="YES",IF(A275&lt;Calculator!$G$20,0,MIN(MIN(MOD(A275/Calculator!$F$20,1),1-MOD(A275/Calculator!$F$20,1)),ABS(MOD(A275/Calculator!$F$20,1)-0.5))),1)</f>
        <v>1</v>
      </c>
      <c r="M275" s="174" t="n">
        <f aca="false">MIN(B275:L275)</f>
        <v>0.0214035087719298</v>
      </c>
      <c r="N275" s="174" t="n">
        <f aca="false">SUMPRODUCT(($M$5:$M$555&gt;M275)*1)+SUMPRODUCT(($M$5:$M$555=M275)*(ROW($M$5:$M$555)&lt;ROW(M275)))+1</f>
        <v>279</v>
      </c>
      <c r="O275" s="174" t="str">
        <f aca="false">IF(M275&gt;=0.2,"★★★ EXCELLENT",IF(M275&gt;=0.12,"★★  GOOD",IF(M275&gt;=0.07,"★  FAIR",IF(M275&gt;=0.025,"⚠  MARGINAL","✗  AVOID"))))</f>
        <v>✗  AVOID</v>
      </c>
    </row>
    <row r="276" customFormat="false" ht="15" hidden="false" customHeight="true" outlineLevel="0" collapsed="false">
      <c r="A276" s="175" t="n">
        <v>32.1</v>
      </c>
      <c r="B276" s="176" t="n">
        <f aca="false">IF(Calculator!$E$10="YES",IF(A276&lt;Calculator!$G$10,0,MIN(MIN(MOD(A276/Calculator!$F$10,1),1-MOD(A276/Calculator!$F$10,1)),ABS(MOD(A276/Calculator!$F$10,1)-0.5))),1)</f>
        <v>1</v>
      </c>
      <c r="C276" s="176" t="n">
        <f aca="false">IF(Calculator!$E$11="YES",IF(A276&lt;Calculator!$G$11,0,MIN(MIN(MOD(A276/Calculator!$F$11,1),1-MOD(A276/Calculator!$F$11,1)),ABS(MOD(A276/Calculator!$F$11,1)-0.5))),1)</f>
        <v>1</v>
      </c>
      <c r="D276" s="176" t="n">
        <f aca="false">IF(Calculator!$E$12="YES",IF(A276&lt;Calculator!$G$12,0,MIN(MIN(MOD(A276/Calculator!$F$12,1),1-MOD(A276/Calculator!$F$12,1)),ABS(MOD(A276/Calculator!$F$12,1)-0.5))),1)</f>
        <v>1</v>
      </c>
      <c r="E276" s="176" t="n">
        <f aca="false">IF(Calculator!$E$13="YES",IF(A276&lt;Calculator!$G$13,0,MIN(MIN(MOD(A276/Calculator!$F$13,1),1-MOD(A276/Calculator!$F$13,1)),ABS(MOD(A276/Calculator!$F$13,1)-0.5))),1)</f>
        <v>0.110631578947371</v>
      </c>
      <c r="F276" s="176" t="n">
        <f aca="false">IF(Calculator!$E$14="YES",IF(A276&lt;Calculator!$G$14,0,MIN(MIN(MOD(A276/Calculator!$F$14,1),1-MOD(A276/Calculator!$F$14,1)),ABS(MOD(A276/Calculator!$F$14,1)-0.5))),1)</f>
        <v>0.219210526315794</v>
      </c>
      <c r="G276" s="176" t="n">
        <f aca="false">IF(Calculator!$E$15="YES",IF(A276&lt;Calculator!$G$15,0,MIN(MIN(MOD(A276/Calculator!$F$15,1),1-MOD(A276/Calculator!$F$15,1)),ABS(MOD(A276/Calculator!$F$15,1)-0.5))),1)</f>
        <v>0.193105263157895</v>
      </c>
      <c r="H276" s="176" t="n">
        <f aca="false">IF(Calculator!$E$16="YES",IF(A276&lt;Calculator!$G$16,0,MIN(MIN(MOD(A276/Calculator!$F$16,1),1-MOD(A276/Calculator!$F$16,1)),ABS(MOD(A276/Calculator!$F$16,1)-0.5))),1)</f>
        <v>0.0813178947368449</v>
      </c>
      <c r="I276" s="176" t="n">
        <f aca="false">IF(Calculator!$E$17="YES",IF(A276&lt;Calculator!$G$17,0,MIN(MIN(MOD(A276/Calculator!$F$17,1),1-MOD(A276/Calculator!$F$17,1)),ABS(MOD(A276/Calculator!$F$17,1)-0.5))),1)</f>
        <v>0.218789473684214</v>
      </c>
      <c r="J276" s="176" t="n">
        <f aca="false">IF(Calculator!$E$18="YES",IF(A276&lt;Calculator!$G$18,0,MIN(MIN(MOD(A276/Calculator!$F$18,1),1-MOD(A276/Calculator!$F$18,1)),ABS(MOD(A276/Calculator!$F$18,1)-0.5))),1)</f>
        <v>0.118063157894734</v>
      </c>
      <c r="K276" s="176" t="n">
        <f aca="false">IF(Calculator!$E$19="YES",IF(A276&lt;Calculator!$G$19,0,MIN(MIN(MOD(A276/Calculator!$F$19,1),1-MOD(A276/Calculator!$F$19,1)),ABS(MOD(A276/Calculator!$F$19,1)-0.5))),1)</f>
        <v>0.00115789473684202</v>
      </c>
      <c r="L276" s="176" t="n">
        <f aca="false">IF(Calculator!$E$20="YES",IF(A276&lt;Calculator!$G$20,0,MIN(MIN(MOD(A276/Calculator!$F$20,1),1-MOD(A276/Calculator!$F$20,1)),ABS(MOD(A276/Calculator!$F$20,1)-0.5))),1)</f>
        <v>1</v>
      </c>
      <c r="M276" s="176" t="n">
        <f aca="false">MIN(B276:L276)</f>
        <v>0.00115789473684202</v>
      </c>
      <c r="N276" s="176" t="n">
        <f aca="false">SUMPRODUCT(($M$5:$M$555&gt;M276)*1)+SUMPRODUCT(($M$5:$M$555=M276)*(ROW($M$5:$M$555)&lt;ROW(M276)))+1</f>
        <v>483</v>
      </c>
      <c r="O276" s="176" t="str">
        <f aca="false">IF(M276&gt;=0.2,"★★★ EXCELLENT",IF(M276&gt;=0.12,"★★  GOOD",IF(M276&gt;=0.07,"★  FAIR",IF(M276&gt;=0.025,"⚠  MARGINAL","✗  AVOID"))))</f>
        <v>✗  AVOID</v>
      </c>
    </row>
    <row r="277" customFormat="false" ht="15" hidden="false" customHeight="true" outlineLevel="0" collapsed="false">
      <c r="A277" s="173" t="n">
        <v>32.2</v>
      </c>
      <c r="B277" s="174" t="n">
        <f aca="false">IF(Calculator!$E$10="YES",IF(A277&lt;Calculator!$G$10,0,MIN(MIN(MOD(A277/Calculator!$F$10,1),1-MOD(A277/Calculator!$F$10,1)),ABS(MOD(A277/Calculator!$F$10,1)-0.5))),1)</f>
        <v>1</v>
      </c>
      <c r="C277" s="174" t="n">
        <f aca="false">IF(Calculator!$E$11="YES",IF(A277&lt;Calculator!$G$11,0,MIN(MIN(MOD(A277/Calculator!$F$11,1),1-MOD(A277/Calculator!$F$11,1)),ABS(MOD(A277/Calculator!$F$11,1)-0.5))),1)</f>
        <v>1</v>
      </c>
      <c r="D277" s="174" t="n">
        <f aca="false">IF(Calculator!$E$12="YES",IF(A277&lt;Calculator!$G$12,0,MIN(MIN(MOD(A277/Calculator!$F$12,1),1-MOD(A277/Calculator!$F$12,1)),ABS(MOD(A277/Calculator!$F$12,1)-0.5))),1)</f>
        <v>1</v>
      </c>
      <c r="E277" s="174" t="n">
        <f aca="false">IF(Calculator!$E$13="YES",IF(A277&lt;Calculator!$G$13,0,MIN(MIN(MOD(A277/Calculator!$F$13,1),1-MOD(A277/Calculator!$F$13,1)),ABS(MOD(A277/Calculator!$F$13,1)-0.5))),1)</f>
        <v>0.11564912280702</v>
      </c>
      <c r="F277" s="174" t="n">
        <f aca="false">IF(Calculator!$E$14="YES",IF(A277&lt;Calculator!$G$14,0,MIN(MIN(MOD(A277/Calculator!$F$14,1),1-MOD(A277/Calculator!$F$14,1)),ABS(MOD(A277/Calculator!$F$14,1)-0.5))),1)</f>
        <v>0.212105263157899</v>
      </c>
      <c r="G277" s="174" t="n">
        <f aca="false">IF(Calculator!$E$15="YES",IF(A277&lt;Calculator!$G$15,0,MIN(MIN(MOD(A277/Calculator!$F$15,1),1-MOD(A277/Calculator!$F$15,1)),ABS(MOD(A277/Calculator!$F$15,1)-0.5))),1)</f>
        <v>0.203052631578948</v>
      </c>
      <c r="H277" s="174" t="n">
        <f aca="false">IF(Calculator!$E$16="YES",IF(A277&lt;Calculator!$G$16,0,MIN(MIN(MOD(A277/Calculator!$F$16,1),1-MOD(A277/Calculator!$F$16,1)),ABS(MOD(A277/Calculator!$F$16,1)-0.5))),1)</f>
        <v>0.0940322807017573</v>
      </c>
      <c r="I277" s="174" t="n">
        <f aca="false">IF(Calculator!$E$17="YES",IF(A277&lt;Calculator!$G$17,0,MIN(MIN(MOD(A277/Calculator!$F$17,1),1-MOD(A277/Calculator!$F$17,1)),ABS(MOD(A277/Calculator!$F$17,1)-0.5))),1)</f>
        <v>0.203894736842108</v>
      </c>
      <c r="J277" s="174" t="n">
        <f aca="false">IF(Calculator!$E$18="YES",IF(A277&lt;Calculator!$G$18,0,MIN(MIN(MOD(A277/Calculator!$F$18,1),1-MOD(A277/Calculator!$F$18,1)),ABS(MOD(A277/Calculator!$F$18,1)-0.5))),1)</f>
        <v>0.135564912280699</v>
      </c>
      <c r="K277" s="174" t="n">
        <f aca="false">IF(Calculator!$E$19="YES",IF(A277&lt;Calculator!$G$19,0,MIN(MIN(MOD(A277/Calculator!$F$19,1),1-MOD(A277/Calculator!$F$19,1)),ABS(MOD(A277/Calculator!$F$19,1)-0.5))),1)</f>
        <v>0.0190877192982457</v>
      </c>
      <c r="L277" s="174" t="n">
        <f aca="false">IF(Calculator!$E$20="YES",IF(A277&lt;Calculator!$G$20,0,MIN(MIN(MOD(A277/Calculator!$F$20,1),1-MOD(A277/Calculator!$F$20,1)),ABS(MOD(A277/Calculator!$F$20,1)-0.5))),1)</f>
        <v>1</v>
      </c>
      <c r="M277" s="174" t="n">
        <f aca="false">MIN(B277:L277)</f>
        <v>0.0190877192982457</v>
      </c>
      <c r="N277" s="174" t="n">
        <f aca="false">SUMPRODUCT(($M$5:$M$555&gt;M277)*1)+SUMPRODUCT(($M$5:$M$555=M277)*(ROW($M$5:$M$555)&lt;ROW(M277)))+1</f>
        <v>302</v>
      </c>
      <c r="O277" s="174" t="str">
        <f aca="false">IF(M277&gt;=0.2,"★★★ EXCELLENT",IF(M277&gt;=0.12,"★★  GOOD",IF(M277&gt;=0.07,"★  FAIR",IF(M277&gt;=0.025,"⚠  MARGINAL","✗  AVOID"))))</f>
        <v>✗  AVOID</v>
      </c>
    </row>
    <row r="278" customFormat="false" ht="15" hidden="false" customHeight="true" outlineLevel="0" collapsed="false">
      <c r="A278" s="175" t="n">
        <v>32.3</v>
      </c>
      <c r="B278" s="176" t="n">
        <f aca="false">IF(Calculator!$E$10="YES",IF(A278&lt;Calculator!$G$10,0,MIN(MIN(MOD(A278/Calculator!$F$10,1),1-MOD(A278/Calculator!$F$10,1)),ABS(MOD(A278/Calculator!$F$10,1)-0.5))),1)</f>
        <v>1</v>
      </c>
      <c r="C278" s="176" t="n">
        <f aca="false">IF(Calculator!$E$11="YES",IF(A278&lt;Calculator!$G$11,0,MIN(MIN(MOD(A278/Calculator!$F$11,1),1-MOD(A278/Calculator!$F$11,1)),ABS(MOD(A278/Calculator!$F$11,1)-0.5))),1)</f>
        <v>1</v>
      </c>
      <c r="D278" s="176" t="n">
        <f aca="false">IF(Calculator!$E$12="YES",IF(A278&lt;Calculator!$G$12,0,MIN(MIN(MOD(A278/Calculator!$F$12,1),1-MOD(A278/Calculator!$F$12,1)),ABS(MOD(A278/Calculator!$F$12,1)-0.5))),1)</f>
        <v>1</v>
      </c>
      <c r="E278" s="176" t="n">
        <f aca="false">IF(Calculator!$E$13="YES",IF(A278&lt;Calculator!$G$13,0,MIN(MIN(MOD(A278/Calculator!$F$13,1),1-MOD(A278/Calculator!$F$13,1)),ABS(MOD(A278/Calculator!$F$13,1)-0.5))),1)</f>
        <v>0.120666666666669</v>
      </c>
      <c r="F278" s="176" t="n">
        <f aca="false">IF(Calculator!$E$14="YES",IF(A278&lt;Calculator!$G$14,0,MIN(MIN(MOD(A278/Calculator!$F$14,1),1-MOD(A278/Calculator!$F$14,1)),ABS(MOD(A278/Calculator!$F$14,1)-0.5))),1)</f>
        <v>0.205000000000005</v>
      </c>
      <c r="G278" s="176" t="n">
        <f aca="false">IF(Calculator!$E$15="YES",IF(A278&lt;Calculator!$G$15,0,MIN(MIN(MOD(A278/Calculator!$F$15,1),1-MOD(A278/Calculator!$F$15,1)),ABS(MOD(A278/Calculator!$F$15,1)-0.5))),1)</f>
        <v>0.213</v>
      </c>
      <c r="H278" s="176" t="n">
        <f aca="false">IF(Calculator!$E$16="YES",IF(A278&lt;Calculator!$G$16,0,MIN(MIN(MOD(A278/Calculator!$F$16,1),1-MOD(A278/Calculator!$F$16,1)),ABS(MOD(A278/Calculator!$F$16,1)-0.5))),1)</f>
        <v>0.106746666666669</v>
      </c>
      <c r="I278" s="176" t="n">
        <f aca="false">IF(Calculator!$E$17="YES",IF(A278&lt;Calculator!$G$17,0,MIN(MIN(MOD(A278/Calculator!$F$17,1),1-MOD(A278/Calculator!$F$17,1)),ABS(MOD(A278/Calculator!$F$17,1)-0.5))),1)</f>
        <v>0.189000000000005</v>
      </c>
      <c r="J278" s="176" t="n">
        <f aca="false">IF(Calculator!$E$18="YES",IF(A278&lt;Calculator!$G$18,0,MIN(MIN(MOD(A278/Calculator!$F$18,1),1-MOD(A278/Calculator!$F$18,1)),ABS(MOD(A278/Calculator!$F$18,1)-0.5))),1)</f>
        <v>0.153066666666663</v>
      </c>
      <c r="K278" s="176" t="n">
        <f aca="false">IF(Calculator!$E$19="YES",IF(A278&lt;Calculator!$G$19,0,MIN(MIN(MOD(A278/Calculator!$F$19,1),1-MOD(A278/Calculator!$F$19,1)),ABS(MOD(A278/Calculator!$F$19,1)-0.5))),1)</f>
        <v>0.0393333333333326</v>
      </c>
      <c r="L278" s="176" t="n">
        <f aca="false">IF(Calculator!$E$20="YES",IF(A278&lt;Calculator!$G$20,0,MIN(MIN(MOD(A278/Calculator!$F$20,1),1-MOD(A278/Calculator!$F$20,1)),ABS(MOD(A278/Calculator!$F$20,1)-0.5))),1)</f>
        <v>1</v>
      </c>
      <c r="M278" s="176" t="n">
        <f aca="false">MIN(B278:L278)</f>
        <v>0.0393333333333326</v>
      </c>
      <c r="N278" s="176" t="n">
        <f aca="false">SUMPRODUCT(($M$5:$M$555&gt;M278)*1)+SUMPRODUCT(($M$5:$M$555=M278)*(ROW($M$5:$M$555)&lt;ROW(M278)))+1</f>
        <v>168</v>
      </c>
      <c r="O278" s="176" t="str">
        <f aca="false">IF(M278&gt;=0.2,"★★★ EXCELLENT",IF(M278&gt;=0.12,"★★  GOOD",IF(M278&gt;=0.07,"★  FAIR",IF(M278&gt;=0.025,"⚠  MARGINAL","✗  AVOID"))))</f>
        <v>⚠  MARGINAL</v>
      </c>
    </row>
    <row r="279" customFormat="false" ht="15" hidden="false" customHeight="true" outlineLevel="0" collapsed="false">
      <c r="A279" s="173" t="n">
        <v>32.4</v>
      </c>
      <c r="B279" s="174" t="n">
        <f aca="false">IF(Calculator!$E$10="YES",IF(A279&lt;Calculator!$G$10,0,MIN(MIN(MOD(A279/Calculator!$F$10,1),1-MOD(A279/Calculator!$F$10,1)),ABS(MOD(A279/Calculator!$F$10,1)-0.5))),1)</f>
        <v>1</v>
      </c>
      <c r="C279" s="174" t="n">
        <f aca="false">IF(Calculator!$E$11="YES",IF(A279&lt;Calculator!$G$11,0,MIN(MIN(MOD(A279/Calculator!$F$11,1),1-MOD(A279/Calculator!$F$11,1)),ABS(MOD(A279/Calculator!$F$11,1)-0.5))),1)</f>
        <v>1</v>
      </c>
      <c r="D279" s="174" t="n">
        <f aca="false">IF(Calculator!$E$12="YES",IF(A279&lt;Calculator!$G$12,0,MIN(MIN(MOD(A279/Calculator!$F$12,1),1-MOD(A279/Calculator!$F$12,1)),ABS(MOD(A279/Calculator!$F$12,1)-0.5))),1)</f>
        <v>1</v>
      </c>
      <c r="E279" s="174" t="n">
        <f aca="false">IF(Calculator!$E$13="YES",IF(A279&lt;Calculator!$G$13,0,MIN(MIN(MOD(A279/Calculator!$F$13,1),1-MOD(A279/Calculator!$F$13,1)),ABS(MOD(A279/Calculator!$F$13,1)-0.5))),1)</f>
        <v>0.125684210526318</v>
      </c>
      <c r="F279" s="174" t="n">
        <f aca="false">IF(Calculator!$E$14="YES",IF(A279&lt;Calculator!$G$14,0,MIN(MIN(MOD(A279/Calculator!$F$14,1),1-MOD(A279/Calculator!$F$14,1)),ABS(MOD(A279/Calculator!$F$14,1)-0.5))),1)</f>
        <v>0.197894736842109</v>
      </c>
      <c r="G279" s="174" t="n">
        <f aca="false">IF(Calculator!$E$15="YES",IF(A279&lt;Calculator!$G$15,0,MIN(MIN(MOD(A279/Calculator!$F$15,1),1-MOD(A279/Calculator!$F$15,1)),ABS(MOD(A279/Calculator!$F$15,1)-0.5))),1)</f>
        <v>0.222947368421053</v>
      </c>
      <c r="H279" s="174" t="n">
        <f aca="false">IF(Calculator!$E$16="YES",IF(A279&lt;Calculator!$G$16,0,MIN(MIN(MOD(A279/Calculator!$F$16,1),1-MOD(A279/Calculator!$F$16,1)),ABS(MOD(A279/Calculator!$F$16,1)-0.5))),1)</f>
        <v>0.119461052631581</v>
      </c>
      <c r="I279" s="174" t="n">
        <f aca="false">IF(Calculator!$E$17="YES",IF(A279&lt;Calculator!$G$17,0,MIN(MIN(MOD(A279/Calculator!$F$17,1),1-MOD(A279/Calculator!$F$17,1)),ABS(MOD(A279/Calculator!$F$17,1)-0.5))),1)</f>
        <v>0.174105263157899</v>
      </c>
      <c r="J279" s="174" t="n">
        <f aca="false">IF(Calculator!$E$18="YES",IF(A279&lt;Calculator!$G$18,0,MIN(MIN(MOD(A279/Calculator!$F$18,1),1-MOD(A279/Calculator!$F$18,1)),ABS(MOD(A279/Calculator!$F$18,1)-0.5))),1)</f>
        <v>0.170568421052629</v>
      </c>
      <c r="K279" s="174" t="n">
        <f aca="false">IF(Calculator!$E$19="YES",IF(A279&lt;Calculator!$G$19,0,MIN(MIN(MOD(A279/Calculator!$F$19,1),1-MOD(A279/Calculator!$F$19,1)),ABS(MOD(A279/Calculator!$F$19,1)-0.5))),1)</f>
        <v>0.0595789473684203</v>
      </c>
      <c r="L279" s="174" t="n">
        <f aca="false">IF(Calculator!$E$20="YES",IF(A279&lt;Calculator!$G$20,0,MIN(MIN(MOD(A279/Calculator!$F$20,1),1-MOD(A279/Calculator!$F$20,1)),ABS(MOD(A279/Calculator!$F$20,1)-0.5))),1)</f>
        <v>1</v>
      </c>
      <c r="M279" s="174" t="n">
        <f aca="false">MIN(B279:L279)</f>
        <v>0.0595789473684203</v>
      </c>
      <c r="N279" s="174" t="n">
        <f aca="false">SUMPRODUCT(($M$5:$M$555&gt;M279)*1)+SUMPRODUCT(($M$5:$M$555=M279)*(ROW($M$5:$M$555)&lt;ROW(M279)))+1</f>
        <v>89</v>
      </c>
      <c r="O279" s="174" t="str">
        <f aca="false">IF(M279&gt;=0.2,"★★★ EXCELLENT",IF(M279&gt;=0.12,"★★  GOOD",IF(M279&gt;=0.07,"★  FAIR",IF(M279&gt;=0.025,"⚠  MARGINAL","✗  AVOID"))))</f>
        <v>⚠  MARGINAL</v>
      </c>
    </row>
    <row r="280" customFormat="false" ht="15" hidden="false" customHeight="true" outlineLevel="0" collapsed="false">
      <c r="A280" s="175" t="n">
        <v>32.5</v>
      </c>
      <c r="B280" s="176" t="n">
        <f aca="false">IF(Calculator!$E$10="YES",IF(A280&lt;Calculator!$G$10,0,MIN(MIN(MOD(A280/Calculator!$F$10,1),1-MOD(A280/Calculator!$F$10,1)),ABS(MOD(A280/Calculator!$F$10,1)-0.5))),1)</f>
        <v>1</v>
      </c>
      <c r="C280" s="176" t="n">
        <f aca="false">IF(Calculator!$E$11="YES",IF(A280&lt;Calculator!$G$11,0,MIN(MIN(MOD(A280/Calculator!$F$11,1),1-MOD(A280/Calculator!$F$11,1)),ABS(MOD(A280/Calculator!$F$11,1)-0.5))),1)</f>
        <v>1</v>
      </c>
      <c r="D280" s="176" t="n">
        <f aca="false">IF(Calculator!$E$12="YES",IF(A280&lt;Calculator!$G$12,0,MIN(MIN(MOD(A280/Calculator!$F$12,1),1-MOD(A280/Calculator!$F$12,1)),ABS(MOD(A280/Calculator!$F$12,1)-0.5))),1)</f>
        <v>1</v>
      </c>
      <c r="E280" s="176" t="n">
        <f aca="false">IF(Calculator!$E$13="YES",IF(A280&lt;Calculator!$G$13,0,MIN(MIN(MOD(A280/Calculator!$F$13,1),1-MOD(A280/Calculator!$F$13,1)),ABS(MOD(A280/Calculator!$F$13,1)-0.5))),1)</f>
        <v>0.130701754385967</v>
      </c>
      <c r="F280" s="176" t="n">
        <f aca="false">IF(Calculator!$E$14="YES",IF(A280&lt;Calculator!$G$14,0,MIN(MIN(MOD(A280/Calculator!$F$14,1),1-MOD(A280/Calculator!$F$14,1)),ABS(MOD(A280/Calculator!$F$14,1)-0.5))),1)</f>
        <v>0.190789473684215</v>
      </c>
      <c r="G280" s="176" t="n">
        <f aca="false">IF(Calculator!$E$15="YES",IF(A280&lt;Calculator!$G$15,0,MIN(MIN(MOD(A280/Calculator!$F$15,1),1-MOD(A280/Calculator!$F$15,1)),ABS(MOD(A280/Calculator!$F$15,1)-0.5))),1)</f>
        <v>0.232894736842106</v>
      </c>
      <c r="H280" s="176" t="n">
        <f aca="false">IF(Calculator!$E$16="YES",IF(A280&lt;Calculator!$G$16,0,MIN(MIN(MOD(A280/Calculator!$F$16,1),1-MOD(A280/Calculator!$F$16,1)),ABS(MOD(A280/Calculator!$F$16,1)-0.5))),1)</f>
        <v>0.132175438596494</v>
      </c>
      <c r="I280" s="176" t="n">
        <f aca="false">IF(Calculator!$E$17="YES",IF(A280&lt;Calculator!$G$17,0,MIN(MIN(MOD(A280/Calculator!$F$17,1),1-MOD(A280/Calculator!$F$17,1)),ABS(MOD(A280/Calculator!$F$17,1)-0.5))),1)</f>
        <v>0.159210526315793</v>
      </c>
      <c r="J280" s="176" t="n">
        <f aca="false">IF(Calculator!$E$18="YES",IF(A280&lt;Calculator!$G$18,0,MIN(MIN(MOD(A280/Calculator!$F$18,1),1-MOD(A280/Calculator!$F$18,1)),ABS(MOD(A280/Calculator!$F$18,1)-0.5))),1)</f>
        <v>0.188070175438594</v>
      </c>
      <c r="K280" s="176" t="n">
        <f aca="false">IF(Calculator!$E$19="YES",IF(A280&lt;Calculator!$G$19,0,MIN(MIN(MOD(A280/Calculator!$F$19,1),1-MOD(A280/Calculator!$F$19,1)),ABS(MOD(A280/Calculator!$F$19,1)-0.5))),1)</f>
        <v>0.0798245614035089</v>
      </c>
      <c r="L280" s="176" t="n">
        <f aca="false">IF(Calculator!$E$20="YES",IF(A280&lt;Calculator!$G$20,0,MIN(MIN(MOD(A280/Calculator!$F$20,1),1-MOD(A280/Calculator!$F$20,1)),ABS(MOD(A280/Calculator!$F$20,1)-0.5))),1)</f>
        <v>1</v>
      </c>
      <c r="M280" s="176" t="n">
        <f aca="false">MIN(B280:L280)</f>
        <v>0.0798245614035089</v>
      </c>
      <c r="N280" s="176" t="n">
        <f aca="false">SUMPRODUCT(($M$5:$M$555&gt;M280)*1)+SUMPRODUCT(($M$5:$M$555=M280)*(ROW($M$5:$M$555)&lt;ROW(M280)))+1</f>
        <v>44</v>
      </c>
      <c r="O280" s="176" t="str">
        <f aca="false">IF(M280&gt;=0.2,"★★★ EXCELLENT",IF(M280&gt;=0.12,"★★  GOOD",IF(M280&gt;=0.07,"★  FAIR",IF(M280&gt;=0.025,"⚠  MARGINAL","✗  AVOID"))))</f>
        <v>★  FAIR</v>
      </c>
    </row>
    <row r="281" customFormat="false" ht="15" hidden="false" customHeight="true" outlineLevel="0" collapsed="false">
      <c r="A281" s="173" t="n">
        <v>32.6</v>
      </c>
      <c r="B281" s="174" t="n">
        <f aca="false">IF(Calculator!$E$10="YES",IF(A281&lt;Calculator!$G$10,0,MIN(MIN(MOD(A281/Calculator!$F$10,1),1-MOD(A281/Calculator!$F$10,1)),ABS(MOD(A281/Calculator!$F$10,1)-0.5))),1)</f>
        <v>1</v>
      </c>
      <c r="C281" s="174" t="n">
        <f aca="false">IF(Calculator!$E$11="YES",IF(A281&lt;Calculator!$G$11,0,MIN(MIN(MOD(A281/Calculator!$F$11,1),1-MOD(A281/Calculator!$F$11,1)),ABS(MOD(A281/Calculator!$F$11,1)-0.5))),1)</f>
        <v>1</v>
      </c>
      <c r="D281" s="174" t="n">
        <f aca="false">IF(Calculator!$E$12="YES",IF(A281&lt;Calculator!$G$12,0,MIN(MIN(MOD(A281/Calculator!$F$12,1),1-MOD(A281/Calculator!$F$12,1)),ABS(MOD(A281/Calculator!$F$12,1)-0.5))),1)</f>
        <v>1</v>
      </c>
      <c r="E281" s="174" t="n">
        <f aca="false">IF(Calculator!$E$13="YES",IF(A281&lt;Calculator!$G$13,0,MIN(MIN(MOD(A281/Calculator!$F$13,1),1-MOD(A281/Calculator!$F$13,1)),ABS(MOD(A281/Calculator!$F$13,1)-0.5))),1)</f>
        <v>0.135719298245616</v>
      </c>
      <c r="F281" s="174" t="n">
        <f aca="false">IF(Calculator!$E$14="YES",IF(A281&lt;Calculator!$G$14,0,MIN(MIN(MOD(A281/Calculator!$F$14,1),1-MOD(A281/Calculator!$F$14,1)),ABS(MOD(A281/Calculator!$F$14,1)-0.5))),1)</f>
        <v>0.18368421052632</v>
      </c>
      <c r="G281" s="174" t="n">
        <f aca="false">IF(Calculator!$E$15="YES",IF(A281&lt;Calculator!$G$15,0,MIN(MIN(MOD(A281/Calculator!$F$15,1),1-MOD(A281/Calculator!$F$15,1)),ABS(MOD(A281/Calculator!$F$15,1)-0.5))),1)</f>
        <v>0.242842105263158</v>
      </c>
      <c r="H281" s="174" t="n">
        <f aca="false">IF(Calculator!$E$16="YES",IF(A281&lt;Calculator!$G$16,0,MIN(MIN(MOD(A281/Calculator!$F$16,1),1-MOD(A281/Calculator!$F$16,1)),ABS(MOD(A281/Calculator!$F$16,1)-0.5))),1)</f>
        <v>0.144889824561407</v>
      </c>
      <c r="I281" s="174" t="n">
        <f aca="false">IF(Calculator!$E$17="YES",IF(A281&lt;Calculator!$G$17,0,MIN(MIN(MOD(A281/Calculator!$F$17,1),1-MOD(A281/Calculator!$F$17,1)),ABS(MOD(A281/Calculator!$F$17,1)-0.5))),1)</f>
        <v>0.144315789473688</v>
      </c>
      <c r="J281" s="174" t="n">
        <f aca="false">IF(Calculator!$E$18="YES",IF(A281&lt;Calculator!$G$18,0,MIN(MIN(MOD(A281/Calculator!$F$18,1),1-MOD(A281/Calculator!$F$18,1)),ABS(MOD(A281/Calculator!$F$18,1)-0.5))),1)</f>
        <v>0.205571929824559</v>
      </c>
      <c r="K281" s="174" t="n">
        <f aca="false">IF(Calculator!$E$19="YES",IF(A281&lt;Calculator!$G$19,0,MIN(MIN(MOD(A281/Calculator!$F$19,1),1-MOD(A281/Calculator!$F$19,1)),ABS(MOD(A281/Calculator!$F$19,1)-0.5))),1)</f>
        <v>0.100070175438597</v>
      </c>
      <c r="L281" s="174" t="n">
        <f aca="false">IF(Calculator!$E$20="YES",IF(A281&lt;Calculator!$G$20,0,MIN(MIN(MOD(A281/Calculator!$F$20,1),1-MOD(A281/Calculator!$F$20,1)),ABS(MOD(A281/Calculator!$F$20,1)-0.5))),1)</f>
        <v>1</v>
      </c>
      <c r="M281" s="174" t="n">
        <f aca="false">MIN(B281:L281)</f>
        <v>0.100070175438597</v>
      </c>
      <c r="N281" s="174" t="n">
        <f aca="false">SUMPRODUCT(($M$5:$M$555&gt;M281)*1)+SUMPRODUCT(($M$5:$M$555=M281)*(ROW($M$5:$M$555)&lt;ROW(M281)))+1</f>
        <v>14</v>
      </c>
      <c r="O281" s="174" t="str">
        <f aca="false">IF(M281&gt;=0.2,"★★★ EXCELLENT",IF(M281&gt;=0.12,"★★  GOOD",IF(M281&gt;=0.07,"★  FAIR",IF(M281&gt;=0.025,"⚠  MARGINAL","✗  AVOID"))))</f>
        <v>★  FAIR</v>
      </c>
    </row>
    <row r="282" customFormat="false" ht="15" hidden="false" customHeight="true" outlineLevel="0" collapsed="false">
      <c r="A282" s="175" t="n">
        <v>32.7</v>
      </c>
      <c r="B282" s="176" t="n">
        <f aca="false">IF(Calculator!$E$10="YES",IF(A282&lt;Calculator!$G$10,0,MIN(MIN(MOD(A282/Calculator!$F$10,1),1-MOD(A282/Calculator!$F$10,1)),ABS(MOD(A282/Calculator!$F$10,1)-0.5))),1)</f>
        <v>1</v>
      </c>
      <c r="C282" s="176" t="n">
        <f aca="false">IF(Calculator!$E$11="YES",IF(A282&lt;Calculator!$G$11,0,MIN(MIN(MOD(A282/Calculator!$F$11,1),1-MOD(A282/Calculator!$F$11,1)),ABS(MOD(A282/Calculator!$F$11,1)-0.5))),1)</f>
        <v>1</v>
      </c>
      <c r="D282" s="176" t="n">
        <f aca="false">IF(Calculator!$E$12="YES",IF(A282&lt;Calculator!$G$12,0,MIN(MIN(MOD(A282/Calculator!$F$12,1),1-MOD(A282/Calculator!$F$12,1)),ABS(MOD(A282/Calculator!$F$12,1)-0.5))),1)</f>
        <v>1</v>
      </c>
      <c r="E282" s="176" t="n">
        <f aca="false">IF(Calculator!$E$13="YES",IF(A282&lt;Calculator!$G$13,0,MIN(MIN(MOD(A282/Calculator!$F$13,1),1-MOD(A282/Calculator!$F$13,1)),ABS(MOD(A282/Calculator!$F$13,1)-0.5))),1)</f>
        <v>0.140736842105266</v>
      </c>
      <c r="F282" s="176" t="n">
        <f aca="false">IF(Calculator!$E$14="YES",IF(A282&lt;Calculator!$G$14,0,MIN(MIN(MOD(A282/Calculator!$F$14,1),1-MOD(A282/Calculator!$F$14,1)),ABS(MOD(A282/Calculator!$F$14,1)-0.5))),1)</f>
        <v>0.176578947368425</v>
      </c>
      <c r="G282" s="176" t="n">
        <f aca="false">IF(Calculator!$E$15="YES",IF(A282&lt;Calculator!$G$15,0,MIN(MIN(MOD(A282/Calculator!$F$15,1),1-MOD(A282/Calculator!$F$15,1)),ABS(MOD(A282/Calculator!$F$15,1)-0.5))),1)</f>
        <v>0.247210526315789</v>
      </c>
      <c r="H282" s="176" t="n">
        <f aca="false">IF(Calculator!$E$16="YES",IF(A282&lt;Calculator!$G$16,0,MIN(MIN(MOD(A282/Calculator!$F$16,1),1-MOD(A282/Calculator!$F$16,1)),ABS(MOD(A282/Calculator!$F$16,1)-0.5))),1)</f>
        <v>0.157604210526319</v>
      </c>
      <c r="I282" s="176" t="n">
        <f aca="false">IF(Calculator!$E$17="YES",IF(A282&lt;Calculator!$G$17,0,MIN(MIN(MOD(A282/Calculator!$F$17,1),1-MOD(A282/Calculator!$F$17,1)),ABS(MOD(A282/Calculator!$F$17,1)-0.5))),1)</f>
        <v>0.129421052631582</v>
      </c>
      <c r="J282" s="176" t="n">
        <f aca="false">IF(Calculator!$E$18="YES",IF(A282&lt;Calculator!$G$18,0,MIN(MIN(MOD(A282/Calculator!$F$18,1),1-MOD(A282/Calculator!$F$18,1)),ABS(MOD(A282/Calculator!$F$18,1)-0.5))),1)</f>
        <v>0.223073684210524</v>
      </c>
      <c r="K282" s="176" t="n">
        <f aca="false">IF(Calculator!$E$19="YES",IF(A282&lt;Calculator!$G$19,0,MIN(MIN(MOD(A282/Calculator!$F$19,1),1-MOD(A282/Calculator!$F$19,1)),ABS(MOD(A282/Calculator!$F$19,1)-0.5))),1)</f>
        <v>0.120315789473684</v>
      </c>
      <c r="L282" s="176" t="n">
        <f aca="false">IF(Calculator!$E$20="YES",IF(A282&lt;Calculator!$G$20,0,MIN(MIN(MOD(A282/Calculator!$F$20,1),1-MOD(A282/Calculator!$F$20,1)),ABS(MOD(A282/Calculator!$F$20,1)-0.5))),1)</f>
        <v>1</v>
      </c>
      <c r="M282" s="176" t="n">
        <f aca="false">MIN(B282:L282)</f>
        <v>0.120315789473684</v>
      </c>
      <c r="N282" s="176" t="n">
        <f aca="false">SUMPRODUCT(($M$5:$M$555&gt;M282)*1)+SUMPRODUCT(($M$5:$M$555=M282)*(ROW($M$5:$M$555)&lt;ROW(M282)))+1</f>
        <v>6</v>
      </c>
      <c r="O282" s="176" t="str">
        <f aca="false">IF(M282&gt;=0.2,"★★★ EXCELLENT",IF(M282&gt;=0.12,"★★  GOOD",IF(M282&gt;=0.07,"★  FAIR",IF(M282&gt;=0.025,"⚠  MARGINAL","✗  AVOID"))))</f>
        <v>★★  GOOD</v>
      </c>
    </row>
    <row r="283" customFormat="false" ht="15" hidden="false" customHeight="true" outlineLevel="0" collapsed="false">
      <c r="A283" s="173" t="n">
        <v>32.8</v>
      </c>
      <c r="B283" s="174" t="n">
        <f aca="false">IF(Calculator!$E$10="YES",IF(A283&lt;Calculator!$G$10,0,MIN(MIN(MOD(A283/Calculator!$F$10,1),1-MOD(A283/Calculator!$F$10,1)),ABS(MOD(A283/Calculator!$F$10,1)-0.5))),1)</f>
        <v>1</v>
      </c>
      <c r="C283" s="174" t="n">
        <f aca="false">IF(Calculator!$E$11="YES",IF(A283&lt;Calculator!$G$11,0,MIN(MIN(MOD(A283/Calculator!$F$11,1),1-MOD(A283/Calculator!$F$11,1)),ABS(MOD(A283/Calculator!$F$11,1)-0.5))),1)</f>
        <v>1</v>
      </c>
      <c r="D283" s="174" t="n">
        <f aca="false">IF(Calculator!$E$12="YES",IF(A283&lt;Calculator!$G$12,0,MIN(MIN(MOD(A283/Calculator!$F$12,1),1-MOD(A283/Calculator!$F$12,1)),ABS(MOD(A283/Calculator!$F$12,1)-0.5))),1)</f>
        <v>1</v>
      </c>
      <c r="E283" s="174" t="n">
        <f aca="false">IF(Calculator!$E$13="YES",IF(A283&lt;Calculator!$G$13,0,MIN(MIN(MOD(A283/Calculator!$F$13,1),1-MOD(A283/Calculator!$F$13,1)),ABS(MOD(A283/Calculator!$F$13,1)-0.5))),1)</f>
        <v>0.145754385964914</v>
      </c>
      <c r="F283" s="174" t="n">
        <f aca="false">IF(Calculator!$E$14="YES",IF(A283&lt;Calculator!$G$14,0,MIN(MIN(MOD(A283/Calculator!$F$14,1),1-MOD(A283/Calculator!$F$14,1)),ABS(MOD(A283/Calculator!$F$14,1)-0.5))),1)</f>
        <v>0.169473684210531</v>
      </c>
      <c r="G283" s="174" t="n">
        <f aca="false">IF(Calculator!$E$15="YES",IF(A283&lt;Calculator!$G$15,0,MIN(MIN(MOD(A283/Calculator!$F$15,1),1-MOD(A283/Calculator!$F$15,1)),ABS(MOD(A283/Calculator!$F$15,1)-0.5))),1)</f>
        <v>0.237263157894737</v>
      </c>
      <c r="H283" s="174" t="n">
        <f aca="false">IF(Calculator!$E$16="YES",IF(A283&lt;Calculator!$G$16,0,MIN(MIN(MOD(A283/Calculator!$F$16,1),1-MOD(A283/Calculator!$F$16,1)),ABS(MOD(A283/Calculator!$F$16,1)-0.5))),1)</f>
        <v>0.170318596491231</v>
      </c>
      <c r="I283" s="174" t="n">
        <f aca="false">IF(Calculator!$E$17="YES",IF(A283&lt;Calculator!$G$17,0,MIN(MIN(MOD(A283/Calculator!$F$17,1),1-MOD(A283/Calculator!$F$17,1)),ABS(MOD(A283/Calculator!$F$17,1)-0.5))),1)</f>
        <v>0.114526315789478</v>
      </c>
      <c r="J283" s="174" t="n">
        <f aca="false">IF(Calculator!$E$18="YES",IF(A283&lt;Calculator!$G$18,0,MIN(MIN(MOD(A283/Calculator!$F$18,1),1-MOD(A283/Calculator!$F$18,1)),ABS(MOD(A283/Calculator!$F$18,1)-0.5))),1)</f>
        <v>0.240575438596488</v>
      </c>
      <c r="K283" s="174" t="n">
        <f aca="false">IF(Calculator!$E$19="YES",IF(A283&lt;Calculator!$G$19,0,MIN(MIN(MOD(A283/Calculator!$F$19,1),1-MOD(A283/Calculator!$F$19,1)),ABS(MOD(A283/Calculator!$F$19,1)-0.5))),1)</f>
        <v>0.140561403508771</v>
      </c>
      <c r="L283" s="174" t="n">
        <f aca="false">IF(Calculator!$E$20="YES",IF(A283&lt;Calculator!$G$20,0,MIN(MIN(MOD(A283/Calculator!$F$20,1),1-MOD(A283/Calculator!$F$20,1)),ABS(MOD(A283/Calculator!$F$20,1)-0.5))),1)</f>
        <v>1</v>
      </c>
      <c r="M283" s="174" t="n">
        <f aca="false">MIN(B283:L283)</f>
        <v>0.114526315789478</v>
      </c>
      <c r="N283" s="174" t="n">
        <f aca="false">SUMPRODUCT(($M$5:$M$555&gt;M283)*1)+SUMPRODUCT(($M$5:$M$555=M283)*(ROW($M$5:$M$555)&lt;ROW(M283)))+1</f>
        <v>7</v>
      </c>
      <c r="O283" s="174" t="str">
        <f aca="false">IF(M283&gt;=0.2,"★★★ EXCELLENT",IF(M283&gt;=0.12,"★★  GOOD",IF(M283&gt;=0.07,"★  FAIR",IF(M283&gt;=0.025,"⚠  MARGINAL","✗  AVOID"))))</f>
        <v>★  FAIR</v>
      </c>
    </row>
    <row r="284" customFormat="false" ht="15" hidden="false" customHeight="true" outlineLevel="0" collapsed="false">
      <c r="A284" s="175" t="n">
        <v>32.9</v>
      </c>
      <c r="B284" s="176" t="n">
        <f aca="false">IF(Calculator!$E$10="YES",IF(A284&lt;Calculator!$G$10,0,MIN(MIN(MOD(A284/Calculator!$F$10,1),1-MOD(A284/Calculator!$F$10,1)),ABS(MOD(A284/Calculator!$F$10,1)-0.5))),1)</f>
        <v>1</v>
      </c>
      <c r="C284" s="176" t="n">
        <f aca="false">IF(Calculator!$E$11="YES",IF(A284&lt;Calculator!$G$11,0,MIN(MIN(MOD(A284/Calculator!$F$11,1),1-MOD(A284/Calculator!$F$11,1)),ABS(MOD(A284/Calculator!$F$11,1)-0.5))),1)</f>
        <v>1</v>
      </c>
      <c r="D284" s="176" t="n">
        <f aca="false">IF(Calculator!$E$12="YES",IF(A284&lt;Calculator!$G$12,0,MIN(MIN(MOD(A284/Calculator!$F$12,1),1-MOD(A284/Calculator!$F$12,1)),ABS(MOD(A284/Calculator!$F$12,1)-0.5))),1)</f>
        <v>1</v>
      </c>
      <c r="E284" s="176" t="n">
        <f aca="false">IF(Calculator!$E$13="YES",IF(A284&lt;Calculator!$G$13,0,MIN(MIN(MOD(A284/Calculator!$F$13,1),1-MOD(A284/Calculator!$F$13,1)),ABS(MOD(A284/Calculator!$F$13,1)-0.5))),1)</f>
        <v>0.150771929824564</v>
      </c>
      <c r="F284" s="176" t="n">
        <f aca="false">IF(Calculator!$E$14="YES",IF(A284&lt;Calculator!$G$14,0,MIN(MIN(MOD(A284/Calculator!$F$14,1),1-MOD(A284/Calculator!$F$14,1)),ABS(MOD(A284/Calculator!$F$14,1)-0.5))),1)</f>
        <v>0.162368421052636</v>
      </c>
      <c r="G284" s="176" t="n">
        <f aca="false">IF(Calculator!$E$15="YES",IF(A284&lt;Calculator!$G$15,0,MIN(MIN(MOD(A284/Calculator!$F$15,1),1-MOD(A284/Calculator!$F$15,1)),ABS(MOD(A284/Calculator!$F$15,1)-0.5))),1)</f>
        <v>0.227315789473684</v>
      </c>
      <c r="H284" s="176" t="n">
        <f aca="false">IF(Calculator!$E$16="YES",IF(A284&lt;Calculator!$G$16,0,MIN(MIN(MOD(A284/Calculator!$F$16,1),1-MOD(A284/Calculator!$F$16,1)),ABS(MOD(A284/Calculator!$F$16,1)-0.5))),1)</f>
        <v>0.183032982456143</v>
      </c>
      <c r="I284" s="176" t="n">
        <f aca="false">IF(Calculator!$E$17="YES",IF(A284&lt;Calculator!$G$17,0,MIN(MIN(MOD(A284/Calculator!$F$17,1),1-MOD(A284/Calculator!$F$17,1)),ABS(MOD(A284/Calculator!$F$17,1)-0.5))),1)</f>
        <v>0.0996315789473723</v>
      </c>
      <c r="J284" s="176" t="n">
        <f aca="false">IF(Calculator!$E$18="YES",IF(A284&lt;Calculator!$G$18,0,MIN(MIN(MOD(A284/Calculator!$F$18,1),1-MOD(A284/Calculator!$F$18,1)),ABS(MOD(A284/Calculator!$F$18,1)-0.5))),1)</f>
        <v>0.241922807017547</v>
      </c>
      <c r="K284" s="176" t="n">
        <f aca="false">IF(Calculator!$E$19="YES",IF(A284&lt;Calculator!$G$19,0,MIN(MIN(MOD(A284/Calculator!$F$19,1),1-MOD(A284/Calculator!$F$19,1)),ABS(MOD(A284/Calculator!$F$19,1)-0.5))),1)</f>
        <v>0.160807017543859</v>
      </c>
      <c r="L284" s="176" t="n">
        <f aca="false">IF(Calculator!$E$20="YES",IF(A284&lt;Calculator!$G$20,0,MIN(MIN(MOD(A284/Calculator!$F$20,1),1-MOD(A284/Calculator!$F$20,1)),ABS(MOD(A284/Calculator!$F$20,1)-0.5))),1)</f>
        <v>1</v>
      </c>
      <c r="M284" s="176" t="n">
        <f aca="false">MIN(B284:L284)</f>
        <v>0.0996315789473723</v>
      </c>
      <c r="N284" s="176" t="n">
        <f aca="false">SUMPRODUCT(($M$5:$M$555&gt;M284)*1)+SUMPRODUCT(($M$5:$M$555=M284)*(ROW($M$5:$M$555)&lt;ROW(M284)))+1</f>
        <v>16</v>
      </c>
      <c r="O284" s="176" t="str">
        <f aca="false">IF(M284&gt;=0.2,"★★★ EXCELLENT",IF(M284&gt;=0.12,"★★  GOOD",IF(M284&gt;=0.07,"★  FAIR",IF(M284&gt;=0.025,"⚠  MARGINAL","✗  AVOID"))))</f>
        <v>★  FAIR</v>
      </c>
    </row>
    <row r="285" customFormat="false" ht="15" hidden="false" customHeight="true" outlineLevel="0" collapsed="false">
      <c r="A285" s="173" t="n">
        <v>33</v>
      </c>
      <c r="B285" s="174" t="n">
        <f aca="false">IF(Calculator!$E$10="YES",IF(A285&lt;Calculator!$G$10,0,MIN(MIN(MOD(A285/Calculator!$F$10,1),1-MOD(A285/Calculator!$F$10,1)),ABS(MOD(A285/Calculator!$F$10,1)-0.5))),1)</f>
        <v>1</v>
      </c>
      <c r="C285" s="174" t="n">
        <f aca="false">IF(Calculator!$E$11="YES",IF(A285&lt;Calculator!$G$11,0,MIN(MIN(MOD(A285/Calculator!$F$11,1),1-MOD(A285/Calculator!$F$11,1)),ABS(MOD(A285/Calculator!$F$11,1)-0.5))),1)</f>
        <v>1</v>
      </c>
      <c r="D285" s="174" t="n">
        <f aca="false">IF(Calculator!$E$12="YES",IF(A285&lt;Calculator!$G$12,0,MIN(MIN(MOD(A285/Calculator!$F$12,1),1-MOD(A285/Calculator!$F$12,1)),ABS(MOD(A285/Calculator!$F$12,1)-0.5))),1)</f>
        <v>1</v>
      </c>
      <c r="E285" s="174" t="n">
        <f aca="false">IF(Calculator!$E$13="YES",IF(A285&lt;Calculator!$G$13,0,MIN(MIN(MOD(A285/Calculator!$F$13,1),1-MOD(A285/Calculator!$F$13,1)),ABS(MOD(A285/Calculator!$F$13,1)-0.5))),1)</f>
        <v>0.155789473684213</v>
      </c>
      <c r="F285" s="174" t="n">
        <f aca="false">IF(Calculator!$E$14="YES",IF(A285&lt;Calculator!$G$14,0,MIN(MIN(MOD(A285/Calculator!$F$14,1),1-MOD(A285/Calculator!$F$14,1)),ABS(MOD(A285/Calculator!$F$14,1)-0.5))),1)</f>
        <v>0.155263157894741</v>
      </c>
      <c r="G285" s="174" t="n">
        <f aca="false">IF(Calculator!$E$15="YES",IF(A285&lt;Calculator!$G$15,0,MIN(MIN(MOD(A285/Calculator!$F$15,1),1-MOD(A285/Calculator!$F$15,1)),ABS(MOD(A285/Calculator!$F$15,1)-0.5))),1)</f>
        <v>0.217368421052631</v>
      </c>
      <c r="H285" s="174" t="n">
        <f aca="false">IF(Calculator!$E$16="YES",IF(A285&lt;Calculator!$G$16,0,MIN(MIN(MOD(A285/Calculator!$F$16,1),1-MOD(A285/Calculator!$F$16,1)),ABS(MOD(A285/Calculator!$F$16,1)-0.5))),1)</f>
        <v>0.195747368421055</v>
      </c>
      <c r="I285" s="174" t="n">
        <f aca="false">IF(Calculator!$E$17="YES",IF(A285&lt;Calculator!$G$17,0,MIN(MIN(MOD(A285/Calculator!$F$17,1),1-MOD(A285/Calculator!$F$17,1)),ABS(MOD(A285/Calculator!$F$17,1)-0.5))),1)</f>
        <v>0.0847368421052668</v>
      </c>
      <c r="J285" s="174" t="n">
        <f aca="false">IF(Calculator!$E$18="YES",IF(A285&lt;Calculator!$G$18,0,MIN(MIN(MOD(A285/Calculator!$F$18,1),1-MOD(A285/Calculator!$F$18,1)),ABS(MOD(A285/Calculator!$F$18,1)-0.5))),1)</f>
        <v>0.224421052631581</v>
      </c>
      <c r="K285" s="174" t="n">
        <f aca="false">IF(Calculator!$E$19="YES",IF(A285&lt;Calculator!$G$19,0,MIN(MIN(MOD(A285/Calculator!$F$19,1),1-MOD(A285/Calculator!$F$19,1)),ABS(MOD(A285/Calculator!$F$19,1)-0.5))),1)</f>
        <v>0.181052631578948</v>
      </c>
      <c r="L285" s="174" t="n">
        <f aca="false">IF(Calculator!$E$20="YES",IF(A285&lt;Calculator!$G$20,0,MIN(MIN(MOD(A285/Calculator!$F$20,1),1-MOD(A285/Calculator!$F$20,1)),ABS(MOD(A285/Calculator!$F$20,1)-0.5))),1)</f>
        <v>1</v>
      </c>
      <c r="M285" s="174" t="n">
        <f aca="false">MIN(B285:L285)</f>
        <v>0.0847368421052668</v>
      </c>
      <c r="N285" s="174" t="n">
        <f aca="false">SUMPRODUCT(($M$5:$M$555&gt;M285)*1)+SUMPRODUCT(($M$5:$M$555=M285)*(ROW($M$5:$M$555)&lt;ROW(M285)))+1</f>
        <v>36</v>
      </c>
      <c r="O285" s="174" t="str">
        <f aca="false">IF(M285&gt;=0.2,"★★★ EXCELLENT",IF(M285&gt;=0.12,"★★  GOOD",IF(M285&gt;=0.07,"★  FAIR",IF(M285&gt;=0.025,"⚠  MARGINAL","✗  AVOID"))))</f>
        <v>★  FAIR</v>
      </c>
    </row>
    <row r="286" customFormat="false" ht="15" hidden="false" customHeight="true" outlineLevel="0" collapsed="false">
      <c r="A286" s="175" t="n">
        <v>33.1</v>
      </c>
      <c r="B286" s="176" t="n">
        <f aca="false">IF(Calculator!$E$10="YES",IF(A286&lt;Calculator!$G$10,0,MIN(MIN(MOD(A286/Calculator!$F$10,1),1-MOD(A286/Calculator!$F$10,1)),ABS(MOD(A286/Calculator!$F$10,1)-0.5))),1)</f>
        <v>1</v>
      </c>
      <c r="C286" s="176" t="n">
        <f aca="false">IF(Calculator!$E$11="YES",IF(A286&lt;Calculator!$G$11,0,MIN(MIN(MOD(A286/Calculator!$F$11,1),1-MOD(A286/Calculator!$F$11,1)),ABS(MOD(A286/Calculator!$F$11,1)-0.5))),1)</f>
        <v>1</v>
      </c>
      <c r="D286" s="176" t="n">
        <f aca="false">IF(Calculator!$E$12="YES",IF(A286&lt;Calculator!$G$12,0,MIN(MIN(MOD(A286/Calculator!$F$12,1),1-MOD(A286/Calculator!$F$12,1)),ABS(MOD(A286/Calculator!$F$12,1)-0.5))),1)</f>
        <v>1</v>
      </c>
      <c r="E286" s="176" t="n">
        <f aca="false">IF(Calculator!$E$13="YES",IF(A286&lt;Calculator!$G$13,0,MIN(MIN(MOD(A286/Calculator!$F$13,1),1-MOD(A286/Calculator!$F$13,1)),ABS(MOD(A286/Calculator!$F$13,1)-0.5))),1)</f>
        <v>0.160807017543862</v>
      </c>
      <c r="F286" s="176" t="n">
        <f aca="false">IF(Calculator!$E$14="YES",IF(A286&lt;Calculator!$G$14,0,MIN(MIN(MOD(A286/Calculator!$F$14,1),1-MOD(A286/Calculator!$F$14,1)),ABS(MOD(A286/Calculator!$F$14,1)-0.5))),1)</f>
        <v>0.148157894736846</v>
      </c>
      <c r="G286" s="176" t="n">
        <f aca="false">IF(Calculator!$E$15="YES",IF(A286&lt;Calculator!$G$15,0,MIN(MIN(MOD(A286/Calculator!$F$15,1),1-MOD(A286/Calculator!$F$15,1)),ABS(MOD(A286/Calculator!$F$15,1)-0.5))),1)</f>
        <v>0.207421052631579</v>
      </c>
      <c r="H286" s="176" t="n">
        <f aca="false">IF(Calculator!$E$16="YES",IF(A286&lt;Calculator!$G$16,0,MIN(MIN(MOD(A286/Calculator!$F$16,1),1-MOD(A286/Calculator!$F$16,1)),ABS(MOD(A286/Calculator!$F$16,1)-0.5))),1)</f>
        <v>0.208461754385968</v>
      </c>
      <c r="I286" s="176" t="n">
        <f aca="false">IF(Calculator!$E$17="YES",IF(A286&lt;Calculator!$G$17,0,MIN(MIN(MOD(A286/Calculator!$F$17,1),1-MOD(A286/Calculator!$F$17,1)),ABS(MOD(A286/Calculator!$F$17,1)-0.5))),1)</f>
        <v>0.0698421052631613</v>
      </c>
      <c r="J286" s="176" t="n">
        <f aca="false">IF(Calculator!$E$18="YES",IF(A286&lt;Calculator!$G$18,0,MIN(MIN(MOD(A286/Calculator!$F$18,1),1-MOD(A286/Calculator!$F$18,1)),ABS(MOD(A286/Calculator!$F$18,1)-0.5))),1)</f>
        <v>0.206919298245617</v>
      </c>
      <c r="K286" s="176" t="n">
        <f aca="false">IF(Calculator!$E$19="YES",IF(A286&lt;Calculator!$G$19,0,MIN(MIN(MOD(A286/Calculator!$F$19,1),1-MOD(A286/Calculator!$F$19,1)),ABS(MOD(A286/Calculator!$F$19,1)-0.5))),1)</f>
        <v>0.201298245614035</v>
      </c>
      <c r="L286" s="176" t="n">
        <f aca="false">IF(Calculator!$E$20="YES",IF(A286&lt;Calculator!$G$20,0,MIN(MIN(MOD(A286/Calculator!$F$20,1),1-MOD(A286/Calculator!$F$20,1)),ABS(MOD(A286/Calculator!$F$20,1)-0.5))),1)</f>
        <v>1</v>
      </c>
      <c r="M286" s="176" t="n">
        <f aca="false">MIN(B286:L286)</f>
        <v>0.0698421052631613</v>
      </c>
      <c r="N286" s="176" t="n">
        <f aca="false">SUMPRODUCT(($M$5:$M$555&gt;M286)*1)+SUMPRODUCT(($M$5:$M$555=M286)*(ROW($M$5:$M$555)&lt;ROW(M286)))+1</f>
        <v>62</v>
      </c>
      <c r="O286" s="176" t="str">
        <f aca="false">IF(M286&gt;=0.2,"★★★ EXCELLENT",IF(M286&gt;=0.12,"★★  GOOD",IF(M286&gt;=0.07,"★  FAIR",IF(M286&gt;=0.025,"⚠  MARGINAL","✗  AVOID"))))</f>
        <v>⚠  MARGINAL</v>
      </c>
    </row>
    <row r="287" customFormat="false" ht="15" hidden="false" customHeight="true" outlineLevel="0" collapsed="false">
      <c r="A287" s="173" t="n">
        <v>33.2</v>
      </c>
      <c r="B287" s="174" t="n">
        <f aca="false">IF(Calculator!$E$10="YES",IF(A287&lt;Calculator!$G$10,0,MIN(MIN(MOD(A287/Calculator!$F$10,1),1-MOD(A287/Calculator!$F$10,1)),ABS(MOD(A287/Calculator!$F$10,1)-0.5))),1)</f>
        <v>1</v>
      </c>
      <c r="C287" s="174" t="n">
        <f aca="false">IF(Calculator!$E$11="YES",IF(A287&lt;Calculator!$G$11,0,MIN(MIN(MOD(A287/Calculator!$F$11,1),1-MOD(A287/Calculator!$F$11,1)),ABS(MOD(A287/Calculator!$F$11,1)-0.5))),1)</f>
        <v>1</v>
      </c>
      <c r="D287" s="174" t="n">
        <f aca="false">IF(Calculator!$E$12="YES",IF(A287&lt;Calculator!$G$12,0,MIN(MIN(MOD(A287/Calculator!$F$12,1),1-MOD(A287/Calculator!$F$12,1)),ABS(MOD(A287/Calculator!$F$12,1)-0.5))),1)</f>
        <v>1</v>
      </c>
      <c r="E287" s="174" t="n">
        <f aca="false">IF(Calculator!$E$13="YES",IF(A287&lt;Calculator!$G$13,0,MIN(MIN(MOD(A287/Calculator!$F$13,1),1-MOD(A287/Calculator!$F$13,1)),ABS(MOD(A287/Calculator!$F$13,1)-0.5))),1)</f>
        <v>0.165824561403511</v>
      </c>
      <c r="F287" s="174" t="n">
        <f aca="false">IF(Calculator!$E$14="YES",IF(A287&lt;Calculator!$G$14,0,MIN(MIN(MOD(A287/Calculator!$F$14,1),1-MOD(A287/Calculator!$F$14,1)),ABS(MOD(A287/Calculator!$F$14,1)-0.5))),1)</f>
        <v>0.141052631578952</v>
      </c>
      <c r="G287" s="174" t="n">
        <f aca="false">IF(Calculator!$E$15="YES",IF(A287&lt;Calculator!$G$15,0,MIN(MIN(MOD(A287/Calculator!$F$15,1),1-MOD(A287/Calculator!$F$15,1)),ABS(MOD(A287/Calculator!$F$15,1)-0.5))),1)</f>
        <v>0.197473684210526</v>
      </c>
      <c r="H287" s="174" t="n">
        <f aca="false">IF(Calculator!$E$16="YES",IF(A287&lt;Calculator!$G$16,0,MIN(MIN(MOD(A287/Calculator!$F$16,1),1-MOD(A287/Calculator!$F$16,1)),ABS(MOD(A287/Calculator!$F$16,1)-0.5))),1)</f>
        <v>0.22117614035088</v>
      </c>
      <c r="I287" s="174" t="n">
        <f aca="false">IF(Calculator!$E$17="YES",IF(A287&lt;Calculator!$G$17,0,MIN(MIN(MOD(A287/Calculator!$F$17,1),1-MOD(A287/Calculator!$F$17,1)),ABS(MOD(A287/Calculator!$F$17,1)-0.5))),1)</f>
        <v>0.0549473684210557</v>
      </c>
      <c r="J287" s="174" t="n">
        <f aca="false">IF(Calculator!$E$18="YES",IF(A287&lt;Calculator!$G$18,0,MIN(MIN(MOD(A287/Calculator!$F$18,1),1-MOD(A287/Calculator!$F$18,1)),ABS(MOD(A287/Calculator!$F$18,1)-0.5))),1)</f>
        <v>0.189417543859651</v>
      </c>
      <c r="K287" s="174" t="n">
        <f aca="false">IF(Calculator!$E$19="YES",IF(A287&lt;Calculator!$G$19,0,MIN(MIN(MOD(A287/Calculator!$F$19,1),1-MOD(A287/Calculator!$F$19,1)),ABS(MOD(A287/Calculator!$F$19,1)-0.5))),1)</f>
        <v>0.221543859649123</v>
      </c>
      <c r="L287" s="174" t="n">
        <f aca="false">IF(Calculator!$E$20="YES",IF(A287&lt;Calculator!$G$20,0,MIN(MIN(MOD(A287/Calculator!$F$20,1),1-MOD(A287/Calculator!$F$20,1)),ABS(MOD(A287/Calculator!$F$20,1)-0.5))),1)</f>
        <v>1</v>
      </c>
      <c r="M287" s="174" t="n">
        <f aca="false">MIN(B287:L287)</f>
        <v>0.0549473684210557</v>
      </c>
      <c r="N287" s="174" t="n">
        <f aca="false">SUMPRODUCT(($M$5:$M$555&gt;M287)*1)+SUMPRODUCT(($M$5:$M$555=M287)*(ROW($M$5:$M$555)&lt;ROW(M287)))+1</f>
        <v>101</v>
      </c>
      <c r="O287" s="174" t="str">
        <f aca="false">IF(M287&gt;=0.2,"★★★ EXCELLENT",IF(M287&gt;=0.12,"★★  GOOD",IF(M287&gt;=0.07,"★  FAIR",IF(M287&gt;=0.025,"⚠  MARGINAL","✗  AVOID"))))</f>
        <v>⚠  MARGINAL</v>
      </c>
    </row>
    <row r="288" customFormat="false" ht="15" hidden="false" customHeight="true" outlineLevel="0" collapsed="false">
      <c r="A288" s="175" t="n">
        <v>33.3</v>
      </c>
      <c r="B288" s="176" t="n">
        <f aca="false">IF(Calculator!$E$10="YES",IF(A288&lt;Calculator!$G$10,0,MIN(MIN(MOD(A288/Calculator!$F$10,1),1-MOD(A288/Calculator!$F$10,1)),ABS(MOD(A288/Calculator!$F$10,1)-0.5))),1)</f>
        <v>1</v>
      </c>
      <c r="C288" s="176" t="n">
        <f aca="false">IF(Calculator!$E$11="YES",IF(A288&lt;Calculator!$G$11,0,MIN(MIN(MOD(A288/Calculator!$F$11,1),1-MOD(A288/Calculator!$F$11,1)),ABS(MOD(A288/Calculator!$F$11,1)-0.5))),1)</f>
        <v>1</v>
      </c>
      <c r="D288" s="176" t="n">
        <f aca="false">IF(Calculator!$E$12="YES",IF(A288&lt;Calculator!$G$12,0,MIN(MIN(MOD(A288/Calculator!$F$12,1),1-MOD(A288/Calculator!$F$12,1)),ABS(MOD(A288/Calculator!$F$12,1)-0.5))),1)</f>
        <v>1</v>
      </c>
      <c r="E288" s="176" t="n">
        <f aca="false">IF(Calculator!$E$13="YES",IF(A288&lt;Calculator!$G$13,0,MIN(MIN(MOD(A288/Calculator!$F$13,1),1-MOD(A288/Calculator!$F$13,1)),ABS(MOD(A288/Calculator!$F$13,1)-0.5))),1)</f>
        <v>0.17084210526316</v>
      </c>
      <c r="F288" s="176" t="n">
        <f aca="false">IF(Calculator!$E$14="YES",IF(A288&lt;Calculator!$G$14,0,MIN(MIN(MOD(A288/Calculator!$F$14,1),1-MOD(A288/Calculator!$F$14,1)),ABS(MOD(A288/Calculator!$F$14,1)-0.5))),1)</f>
        <v>0.133947368421057</v>
      </c>
      <c r="G288" s="176" t="n">
        <f aca="false">IF(Calculator!$E$15="YES",IF(A288&lt;Calculator!$G$15,0,MIN(MIN(MOD(A288/Calculator!$F$15,1),1-MOD(A288/Calculator!$F$15,1)),ABS(MOD(A288/Calculator!$F$15,1)-0.5))),1)</f>
        <v>0.187526315789474</v>
      </c>
      <c r="H288" s="176" t="n">
        <f aca="false">IF(Calculator!$E$16="YES",IF(A288&lt;Calculator!$G$16,0,MIN(MIN(MOD(A288/Calculator!$F$16,1),1-MOD(A288/Calculator!$F$16,1)),ABS(MOD(A288/Calculator!$F$16,1)-0.5))),1)</f>
        <v>0.233890526315792</v>
      </c>
      <c r="I288" s="176" t="n">
        <f aca="false">IF(Calculator!$E$17="YES",IF(A288&lt;Calculator!$G$17,0,MIN(MIN(MOD(A288/Calculator!$F$17,1),1-MOD(A288/Calculator!$F$17,1)),ABS(MOD(A288/Calculator!$F$17,1)-0.5))),1)</f>
        <v>0.0400526315789511</v>
      </c>
      <c r="J288" s="176" t="n">
        <f aca="false">IF(Calculator!$E$18="YES",IF(A288&lt;Calculator!$G$18,0,MIN(MIN(MOD(A288/Calculator!$F$18,1),1-MOD(A288/Calculator!$F$18,1)),ABS(MOD(A288/Calculator!$F$18,1)-0.5))),1)</f>
        <v>0.171915789473688</v>
      </c>
      <c r="K288" s="176" t="n">
        <f aca="false">IF(Calculator!$E$19="YES",IF(A288&lt;Calculator!$G$19,0,MIN(MIN(MOD(A288/Calculator!$F$19,1),1-MOD(A288/Calculator!$F$19,1)),ABS(MOD(A288/Calculator!$F$19,1)-0.5))),1)</f>
        <v>0.24178947368421</v>
      </c>
      <c r="L288" s="176" t="n">
        <f aca="false">IF(Calculator!$E$20="YES",IF(A288&lt;Calculator!$G$20,0,MIN(MIN(MOD(A288/Calculator!$F$20,1),1-MOD(A288/Calculator!$F$20,1)),ABS(MOD(A288/Calculator!$F$20,1)-0.5))),1)</f>
        <v>1</v>
      </c>
      <c r="M288" s="176" t="n">
        <f aca="false">MIN(B288:L288)</f>
        <v>0.0400526315789511</v>
      </c>
      <c r="N288" s="176" t="n">
        <f aca="false">SUMPRODUCT(($M$5:$M$555&gt;M288)*1)+SUMPRODUCT(($M$5:$M$555=M288)*(ROW($M$5:$M$555)&lt;ROW(M288)))+1</f>
        <v>163</v>
      </c>
      <c r="O288" s="176" t="str">
        <f aca="false">IF(M288&gt;=0.2,"★★★ EXCELLENT",IF(M288&gt;=0.12,"★★  GOOD",IF(M288&gt;=0.07,"★  FAIR",IF(M288&gt;=0.025,"⚠  MARGINAL","✗  AVOID"))))</f>
        <v>⚠  MARGINAL</v>
      </c>
    </row>
    <row r="289" customFormat="false" ht="15" hidden="false" customHeight="true" outlineLevel="0" collapsed="false">
      <c r="A289" s="173" t="n">
        <v>33.4</v>
      </c>
      <c r="B289" s="174" t="n">
        <f aca="false">IF(Calculator!$E$10="YES",IF(A289&lt;Calculator!$G$10,0,MIN(MIN(MOD(A289/Calculator!$F$10,1),1-MOD(A289/Calculator!$F$10,1)),ABS(MOD(A289/Calculator!$F$10,1)-0.5))),1)</f>
        <v>1</v>
      </c>
      <c r="C289" s="174" t="n">
        <f aca="false">IF(Calculator!$E$11="YES",IF(A289&lt;Calculator!$G$11,0,MIN(MIN(MOD(A289/Calculator!$F$11,1),1-MOD(A289/Calculator!$F$11,1)),ABS(MOD(A289/Calculator!$F$11,1)-0.5))),1)</f>
        <v>1</v>
      </c>
      <c r="D289" s="174" t="n">
        <f aca="false">IF(Calculator!$E$12="YES",IF(A289&lt;Calculator!$G$12,0,MIN(MIN(MOD(A289/Calculator!$F$12,1),1-MOD(A289/Calculator!$F$12,1)),ABS(MOD(A289/Calculator!$F$12,1)-0.5))),1)</f>
        <v>1</v>
      </c>
      <c r="E289" s="174" t="n">
        <f aca="false">IF(Calculator!$E$13="YES",IF(A289&lt;Calculator!$G$13,0,MIN(MIN(MOD(A289/Calculator!$F$13,1),1-MOD(A289/Calculator!$F$13,1)),ABS(MOD(A289/Calculator!$F$13,1)-0.5))),1)</f>
        <v>0.175859649122809</v>
      </c>
      <c r="F289" s="174" t="n">
        <f aca="false">IF(Calculator!$E$14="YES",IF(A289&lt;Calculator!$G$14,0,MIN(MIN(MOD(A289/Calculator!$F$14,1),1-MOD(A289/Calculator!$F$14,1)),ABS(MOD(A289/Calculator!$F$14,1)-0.5))),1)</f>
        <v>0.126842105263162</v>
      </c>
      <c r="G289" s="174" t="n">
        <f aca="false">IF(Calculator!$E$15="YES",IF(A289&lt;Calculator!$G$15,0,MIN(MIN(MOD(A289/Calculator!$F$15,1),1-MOD(A289/Calculator!$F$15,1)),ABS(MOD(A289/Calculator!$F$15,1)-0.5))),1)</f>
        <v>0.177578947368421</v>
      </c>
      <c r="H289" s="174" t="n">
        <f aca="false">IF(Calculator!$E$16="YES",IF(A289&lt;Calculator!$G$16,0,MIN(MIN(MOD(A289/Calculator!$F$16,1),1-MOD(A289/Calculator!$F$16,1)),ABS(MOD(A289/Calculator!$F$16,1)-0.5))),1)</f>
        <v>0.246604912280705</v>
      </c>
      <c r="I289" s="174" t="n">
        <f aca="false">IF(Calculator!$E$17="YES",IF(A289&lt;Calculator!$G$17,0,MIN(MIN(MOD(A289/Calculator!$F$17,1),1-MOD(A289/Calculator!$F$17,1)),ABS(MOD(A289/Calculator!$F$17,1)-0.5))),1)</f>
        <v>0.0251578947368465</v>
      </c>
      <c r="J289" s="174" t="n">
        <f aca="false">IF(Calculator!$E$18="YES",IF(A289&lt;Calculator!$G$18,0,MIN(MIN(MOD(A289/Calculator!$F$18,1),1-MOD(A289/Calculator!$F$18,1)),ABS(MOD(A289/Calculator!$F$18,1)-0.5))),1)</f>
        <v>0.154414035087722</v>
      </c>
      <c r="K289" s="174" t="n">
        <f aca="false">IF(Calculator!$E$19="YES",IF(A289&lt;Calculator!$G$19,0,MIN(MIN(MOD(A289/Calculator!$F$19,1),1-MOD(A289/Calculator!$F$19,1)),ABS(MOD(A289/Calculator!$F$19,1)-0.5))),1)</f>
        <v>0.237964912280702</v>
      </c>
      <c r="L289" s="174" t="n">
        <f aca="false">IF(Calculator!$E$20="YES",IF(A289&lt;Calculator!$G$20,0,MIN(MIN(MOD(A289/Calculator!$F$20,1),1-MOD(A289/Calculator!$F$20,1)),ABS(MOD(A289/Calculator!$F$20,1)-0.5))),1)</f>
        <v>1</v>
      </c>
      <c r="M289" s="174" t="n">
        <f aca="false">MIN(B289:L289)</f>
        <v>0.0251578947368465</v>
      </c>
      <c r="N289" s="174" t="n">
        <f aca="false">SUMPRODUCT(($M$5:$M$555&gt;M289)*1)+SUMPRODUCT(($M$5:$M$555=M289)*(ROW($M$5:$M$555)&lt;ROW(M289)))+1</f>
        <v>252</v>
      </c>
      <c r="O289" s="174" t="str">
        <f aca="false">IF(M289&gt;=0.2,"★★★ EXCELLENT",IF(M289&gt;=0.12,"★★  GOOD",IF(M289&gt;=0.07,"★  FAIR",IF(M289&gt;=0.025,"⚠  MARGINAL","✗  AVOID"))))</f>
        <v>⚠  MARGINAL</v>
      </c>
    </row>
    <row r="290" customFormat="false" ht="15" hidden="false" customHeight="true" outlineLevel="0" collapsed="false">
      <c r="A290" s="175" t="n">
        <v>33.5</v>
      </c>
      <c r="B290" s="176" t="n">
        <f aca="false">IF(Calculator!$E$10="YES",IF(A290&lt;Calculator!$G$10,0,MIN(MIN(MOD(A290/Calculator!$F$10,1),1-MOD(A290/Calculator!$F$10,1)),ABS(MOD(A290/Calculator!$F$10,1)-0.5))),1)</f>
        <v>1</v>
      </c>
      <c r="C290" s="176" t="n">
        <f aca="false">IF(Calculator!$E$11="YES",IF(A290&lt;Calculator!$G$11,0,MIN(MIN(MOD(A290/Calculator!$F$11,1),1-MOD(A290/Calculator!$F$11,1)),ABS(MOD(A290/Calculator!$F$11,1)-0.5))),1)</f>
        <v>1</v>
      </c>
      <c r="D290" s="176" t="n">
        <f aca="false">IF(Calculator!$E$12="YES",IF(A290&lt;Calculator!$G$12,0,MIN(MIN(MOD(A290/Calculator!$F$12,1),1-MOD(A290/Calculator!$F$12,1)),ABS(MOD(A290/Calculator!$F$12,1)-0.5))),1)</f>
        <v>1</v>
      </c>
      <c r="E290" s="176" t="n">
        <f aca="false">IF(Calculator!$E$13="YES",IF(A290&lt;Calculator!$G$13,0,MIN(MIN(MOD(A290/Calculator!$F$13,1),1-MOD(A290/Calculator!$F$13,1)),ABS(MOD(A290/Calculator!$F$13,1)-0.5))),1)</f>
        <v>0.180877192982459</v>
      </c>
      <c r="F290" s="176" t="n">
        <f aca="false">IF(Calculator!$E$14="YES",IF(A290&lt;Calculator!$G$14,0,MIN(MIN(MOD(A290/Calculator!$F$14,1),1-MOD(A290/Calculator!$F$14,1)),ABS(MOD(A290/Calculator!$F$14,1)-0.5))),1)</f>
        <v>0.119736842105267</v>
      </c>
      <c r="G290" s="176" t="n">
        <f aca="false">IF(Calculator!$E$15="YES",IF(A290&lt;Calculator!$G$15,0,MIN(MIN(MOD(A290/Calculator!$F$15,1),1-MOD(A290/Calculator!$F$15,1)),ABS(MOD(A290/Calculator!$F$15,1)-0.5))),1)</f>
        <v>0.167631578947368</v>
      </c>
      <c r="H290" s="176" t="n">
        <f aca="false">IF(Calculator!$E$16="YES",IF(A290&lt;Calculator!$G$16,0,MIN(MIN(MOD(A290/Calculator!$F$16,1),1-MOD(A290/Calculator!$F$16,1)),ABS(MOD(A290/Calculator!$F$16,1)-0.5))),1)</f>
        <v>0.240680701754383</v>
      </c>
      <c r="I290" s="176" t="n">
        <f aca="false">IF(Calculator!$E$17="YES",IF(A290&lt;Calculator!$G$17,0,MIN(MIN(MOD(A290/Calculator!$F$17,1),1-MOD(A290/Calculator!$F$17,1)),ABS(MOD(A290/Calculator!$F$17,1)-0.5))),1)</f>
        <v>0.010263157894741</v>
      </c>
      <c r="J290" s="176" t="n">
        <f aca="false">IF(Calculator!$E$18="YES",IF(A290&lt;Calculator!$G$18,0,MIN(MIN(MOD(A290/Calculator!$F$18,1),1-MOD(A290/Calculator!$F$18,1)),ABS(MOD(A290/Calculator!$F$18,1)-0.5))),1)</f>
        <v>0.136912280701758</v>
      </c>
      <c r="K290" s="176" t="n">
        <f aca="false">IF(Calculator!$E$19="YES",IF(A290&lt;Calculator!$G$19,0,MIN(MIN(MOD(A290/Calculator!$F$19,1),1-MOD(A290/Calculator!$F$19,1)),ABS(MOD(A290/Calculator!$F$19,1)-0.5))),1)</f>
        <v>0.217719298245614</v>
      </c>
      <c r="L290" s="176" t="n">
        <f aca="false">IF(Calculator!$E$20="YES",IF(A290&lt;Calculator!$G$20,0,MIN(MIN(MOD(A290/Calculator!$F$20,1),1-MOD(A290/Calculator!$F$20,1)),ABS(MOD(A290/Calculator!$F$20,1)-0.5))),1)</f>
        <v>1</v>
      </c>
      <c r="M290" s="176" t="n">
        <f aca="false">MIN(B290:L290)</f>
        <v>0.010263157894741</v>
      </c>
      <c r="N290" s="176" t="n">
        <f aca="false">SUMPRODUCT(($M$5:$M$555&gt;M290)*1)+SUMPRODUCT(($M$5:$M$555=M290)*(ROW($M$5:$M$555)&lt;ROW(M290)))+1</f>
        <v>376</v>
      </c>
      <c r="O290" s="176" t="str">
        <f aca="false">IF(M290&gt;=0.2,"★★★ EXCELLENT",IF(M290&gt;=0.12,"★★  GOOD",IF(M290&gt;=0.07,"★  FAIR",IF(M290&gt;=0.025,"⚠  MARGINAL","✗  AVOID"))))</f>
        <v>✗  AVOID</v>
      </c>
    </row>
    <row r="291" customFormat="false" ht="15" hidden="false" customHeight="true" outlineLevel="0" collapsed="false">
      <c r="A291" s="173" t="n">
        <v>33.6</v>
      </c>
      <c r="B291" s="174" t="n">
        <f aca="false">IF(Calculator!$E$10="YES",IF(A291&lt;Calculator!$G$10,0,MIN(MIN(MOD(A291/Calculator!$F$10,1),1-MOD(A291/Calculator!$F$10,1)),ABS(MOD(A291/Calculator!$F$10,1)-0.5))),1)</f>
        <v>1</v>
      </c>
      <c r="C291" s="174" t="n">
        <f aca="false">IF(Calculator!$E$11="YES",IF(A291&lt;Calculator!$G$11,0,MIN(MIN(MOD(A291/Calculator!$F$11,1),1-MOD(A291/Calculator!$F$11,1)),ABS(MOD(A291/Calculator!$F$11,1)-0.5))),1)</f>
        <v>1</v>
      </c>
      <c r="D291" s="174" t="n">
        <f aca="false">IF(Calculator!$E$12="YES",IF(A291&lt;Calculator!$G$12,0,MIN(MIN(MOD(A291/Calculator!$F$12,1),1-MOD(A291/Calculator!$F$12,1)),ABS(MOD(A291/Calculator!$F$12,1)-0.5))),1)</f>
        <v>1</v>
      </c>
      <c r="E291" s="174" t="n">
        <f aca="false">IF(Calculator!$E$13="YES",IF(A291&lt;Calculator!$G$13,0,MIN(MIN(MOD(A291/Calculator!$F$13,1),1-MOD(A291/Calculator!$F$13,1)),ABS(MOD(A291/Calculator!$F$13,1)-0.5))),1)</f>
        <v>0.185894736842108</v>
      </c>
      <c r="F291" s="174" t="n">
        <f aca="false">IF(Calculator!$E$14="YES",IF(A291&lt;Calculator!$G$14,0,MIN(MIN(MOD(A291/Calculator!$F$14,1),1-MOD(A291/Calculator!$F$14,1)),ABS(MOD(A291/Calculator!$F$14,1)-0.5))),1)</f>
        <v>0.112631578947373</v>
      </c>
      <c r="G291" s="174" t="n">
        <f aca="false">IF(Calculator!$E$15="YES",IF(A291&lt;Calculator!$G$15,0,MIN(MIN(MOD(A291/Calculator!$F$15,1),1-MOD(A291/Calculator!$F$15,1)),ABS(MOD(A291/Calculator!$F$15,1)-0.5))),1)</f>
        <v>0.157684210526315</v>
      </c>
      <c r="H291" s="174" t="n">
        <f aca="false">IF(Calculator!$E$16="YES",IF(A291&lt;Calculator!$G$16,0,MIN(MIN(MOD(A291/Calculator!$F$16,1),1-MOD(A291/Calculator!$F$16,1)),ABS(MOD(A291/Calculator!$F$16,1)-0.5))),1)</f>
        <v>0.22796631578947</v>
      </c>
      <c r="I291" s="174" t="n">
        <f aca="false">IF(Calculator!$E$17="YES",IF(A291&lt;Calculator!$G$17,0,MIN(MIN(MOD(A291/Calculator!$F$17,1),1-MOD(A291/Calculator!$F$17,1)),ABS(MOD(A291/Calculator!$F$17,1)-0.5))),1)</f>
        <v>0.00463157894736455</v>
      </c>
      <c r="J291" s="174" t="n">
        <f aca="false">IF(Calculator!$E$18="YES",IF(A291&lt;Calculator!$G$18,0,MIN(MIN(MOD(A291/Calculator!$F$18,1),1-MOD(A291/Calculator!$F$18,1)),ABS(MOD(A291/Calculator!$F$18,1)-0.5))),1)</f>
        <v>0.119410526315792</v>
      </c>
      <c r="K291" s="174" t="n">
        <f aca="false">IF(Calculator!$E$19="YES",IF(A291&lt;Calculator!$G$19,0,MIN(MIN(MOD(A291/Calculator!$F$19,1),1-MOD(A291/Calculator!$F$19,1)),ABS(MOD(A291/Calculator!$F$19,1)-0.5))),1)</f>
        <v>0.197473684210526</v>
      </c>
      <c r="L291" s="174" t="n">
        <f aca="false">IF(Calculator!$E$20="YES",IF(A291&lt;Calculator!$G$20,0,MIN(MIN(MOD(A291/Calculator!$F$20,1),1-MOD(A291/Calculator!$F$20,1)),ABS(MOD(A291/Calculator!$F$20,1)-0.5))),1)</f>
        <v>1</v>
      </c>
      <c r="M291" s="174" t="n">
        <f aca="false">MIN(B291:L291)</f>
        <v>0.00463157894736455</v>
      </c>
      <c r="N291" s="174" t="n">
        <f aca="false">SUMPRODUCT(($M$5:$M$555&gt;M291)*1)+SUMPRODUCT(($M$5:$M$555=M291)*(ROW($M$5:$M$555)&lt;ROW(M291)))+1</f>
        <v>440</v>
      </c>
      <c r="O291" s="174" t="str">
        <f aca="false">IF(M291&gt;=0.2,"★★★ EXCELLENT",IF(M291&gt;=0.12,"★★  GOOD",IF(M291&gt;=0.07,"★  FAIR",IF(M291&gt;=0.025,"⚠  MARGINAL","✗  AVOID"))))</f>
        <v>✗  AVOID</v>
      </c>
    </row>
    <row r="292" customFormat="false" ht="15" hidden="false" customHeight="true" outlineLevel="0" collapsed="false">
      <c r="A292" s="175" t="n">
        <v>33.7</v>
      </c>
      <c r="B292" s="176" t="n">
        <f aca="false">IF(Calculator!$E$10="YES",IF(A292&lt;Calculator!$G$10,0,MIN(MIN(MOD(A292/Calculator!$F$10,1),1-MOD(A292/Calculator!$F$10,1)),ABS(MOD(A292/Calculator!$F$10,1)-0.5))),1)</f>
        <v>1</v>
      </c>
      <c r="C292" s="176" t="n">
        <f aca="false">IF(Calculator!$E$11="YES",IF(A292&lt;Calculator!$G$11,0,MIN(MIN(MOD(A292/Calculator!$F$11,1),1-MOD(A292/Calculator!$F$11,1)),ABS(MOD(A292/Calculator!$F$11,1)-0.5))),1)</f>
        <v>1</v>
      </c>
      <c r="D292" s="176" t="n">
        <f aca="false">IF(Calculator!$E$12="YES",IF(A292&lt;Calculator!$G$12,0,MIN(MIN(MOD(A292/Calculator!$F$12,1),1-MOD(A292/Calculator!$F$12,1)),ABS(MOD(A292/Calculator!$F$12,1)-0.5))),1)</f>
        <v>1</v>
      </c>
      <c r="E292" s="176" t="n">
        <f aca="false">IF(Calculator!$E$13="YES",IF(A292&lt;Calculator!$G$13,0,MIN(MIN(MOD(A292/Calculator!$F$13,1),1-MOD(A292/Calculator!$F$13,1)),ABS(MOD(A292/Calculator!$F$13,1)-0.5))),1)</f>
        <v>0.190912280701757</v>
      </c>
      <c r="F292" s="176" t="n">
        <f aca="false">IF(Calculator!$E$14="YES",IF(A292&lt;Calculator!$G$14,0,MIN(MIN(MOD(A292/Calculator!$F$14,1),1-MOD(A292/Calculator!$F$14,1)),ABS(MOD(A292/Calculator!$F$14,1)-0.5))),1)</f>
        <v>0.105526315789478</v>
      </c>
      <c r="G292" s="176" t="n">
        <f aca="false">IF(Calculator!$E$15="YES",IF(A292&lt;Calculator!$G$15,0,MIN(MIN(MOD(A292/Calculator!$F$15,1),1-MOD(A292/Calculator!$F$15,1)),ABS(MOD(A292/Calculator!$F$15,1)-0.5))),1)</f>
        <v>0.147736842105263</v>
      </c>
      <c r="H292" s="176" t="n">
        <f aca="false">IF(Calculator!$E$16="YES",IF(A292&lt;Calculator!$G$16,0,MIN(MIN(MOD(A292/Calculator!$F$16,1),1-MOD(A292/Calculator!$F$16,1)),ABS(MOD(A292/Calculator!$F$16,1)-0.5))),1)</f>
        <v>0.215251929824558</v>
      </c>
      <c r="I292" s="176" t="n">
        <f aca="false">IF(Calculator!$E$17="YES",IF(A292&lt;Calculator!$G$17,0,MIN(MIN(MOD(A292/Calculator!$F$17,1),1-MOD(A292/Calculator!$F$17,1)),ABS(MOD(A292/Calculator!$F$17,1)-0.5))),1)</f>
        <v>0.0195263157894701</v>
      </c>
      <c r="J292" s="176" t="n">
        <f aca="false">IF(Calculator!$E$18="YES",IF(A292&lt;Calculator!$G$18,0,MIN(MIN(MOD(A292/Calculator!$F$18,1),1-MOD(A292/Calculator!$F$18,1)),ABS(MOD(A292/Calculator!$F$18,1)-0.5))),1)</f>
        <v>0.101908771929827</v>
      </c>
      <c r="K292" s="176" t="n">
        <f aca="false">IF(Calculator!$E$19="YES",IF(A292&lt;Calculator!$G$19,0,MIN(MIN(MOD(A292/Calculator!$F$19,1),1-MOD(A292/Calculator!$F$19,1)),ABS(MOD(A292/Calculator!$F$19,1)-0.5))),1)</f>
        <v>0.177228070175438</v>
      </c>
      <c r="L292" s="176" t="n">
        <f aca="false">IF(Calculator!$E$20="YES",IF(A292&lt;Calculator!$G$20,0,MIN(MIN(MOD(A292/Calculator!$F$20,1),1-MOD(A292/Calculator!$F$20,1)),ABS(MOD(A292/Calculator!$F$20,1)-0.5))),1)</f>
        <v>1</v>
      </c>
      <c r="M292" s="176" t="n">
        <f aca="false">MIN(B292:L292)</f>
        <v>0.0195263157894701</v>
      </c>
      <c r="N292" s="176" t="n">
        <f aca="false">SUMPRODUCT(($M$5:$M$555&gt;M292)*1)+SUMPRODUCT(($M$5:$M$555=M292)*(ROW($M$5:$M$555)&lt;ROW(M292)))+1</f>
        <v>299</v>
      </c>
      <c r="O292" s="176" t="str">
        <f aca="false">IF(M292&gt;=0.2,"★★★ EXCELLENT",IF(M292&gt;=0.12,"★★  GOOD",IF(M292&gt;=0.07,"★  FAIR",IF(M292&gt;=0.025,"⚠  MARGINAL","✗  AVOID"))))</f>
        <v>✗  AVOID</v>
      </c>
    </row>
    <row r="293" customFormat="false" ht="15" hidden="false" customHeight="true" outlineLevel="0" collapsed="false">
      <c r="A293" s="173" t="n">
        <v>33.8</v>
      </c>
      <c r="B293" s="174" t="n">
        <f aca="false">IF(Calculator!$E$10="YES",IF(A293&lt;Calculator!$G$10,0,MIN(MIN(MOD(A293/Calculator!$F$10,1),1-MOD(A293/Calculator!$F$10,1)),ABS(MOD(A293/Calculator!$F$10,1)-0.5))),1)</f>
        <v>1</v>
      </c>
      <c r="C293" s="174" t="n">
        <f aca="false">IF(Calculator!$E$11="YES",IF(A293&lt;Calculator!$G$11,0,MIN(MIN(MOD(A293/Calculator!$F$11,1),1-MOD(A293/Calculator!$F$11,1)),ABS(MOD(A293/Calculator!$F$11,1)-0.5))),1)</f>
        <v>1</v>
      </c>
      <c r="D293" s="174" t="n">
        <f aca="false">IF(Calculator!$E$12="YES",IF(A293&lt;Calculator!$G$12,0,MIN(MIN(MOD(A293/Calculator!$F$12,1),1-MOD(A293/Calculator!$F$12,1)),ABS(MOD(A293/Calculator!$F$12,1)-0.5))),1)</f>
        <v>1</v>
      </c>
      <c r="E293" s="174" t="n">
        <f aca="false">IF(Calculator!$E$13="YES",IF(A293&lt;Calculator!$G$13,0,MIN(MIN(MOD(A293/Calculator!$F$13,1),1-MOD(A293/Calculator!$F$13,1)),ABS(MOD(A293/Calculator!$F$13,1)-0.5))),1)</f>
        <v>0.195929824561406</v>
      </c>
      <c r="F293" s="174" t="n">
        <f aca="false">IF(Calculator!$E$14="YES",IF(A293&lt;Calculator!$G$14,0,MIN(MIN(MOD(A293/Calculator!$F$14,1),1-MOD(A293/Calculator!$F$14,1)),ABS(MOD(A293/Calculator!$F$14,1)-0.5))),1)</f>
        <v>0.0984210526315836</v>
      </c>
      <c r="G293" s="174" t="n">
        <f aca="false">IF(Calculator!$E$15="YES",IF(A293&lt;Calculator!$G$15,0,MIN(MIN(MOD(A293/Calculator!$F$15,1),1-MOD(A293/Calculator!$F$15,1)),ABS(MOD(A293/Calculator!$F$15,1)-0.5))),1)</f>
        <v>0.137789473684211</v>
      </c>
      <c r="H293" s="174" t="n">
        <f aca="false">IF(Calculator!$E$16="YES",IF(A293&lt;Calculator!$G$16,0,MIN(MIN(MOD(A293/Calculator!$F$16,1),1-MOD(A293/Calculator!$F$16,1)),ABS(MOD(A293/Calculator!$F$16,1)-0.5))),1)</f>
        <v>0.202537543859647</v>
      </c>
      <c r="I293" s="174" t="n">
        <f aca="false">IF(Calculator!$E$17="YES",IF(A293&lt;Calculator!$G$17,0,MIN(MIN(MOD(A293/Calculator!$F$17,1),1-MOD(A293/Calculator!$F$17,1)),ABS(MOD(A293/Calculator!$F$17,1)-0.5))),1)</f>
        <v>0.0344210526315747</v>
      </c>
      <c r="J293" s="174" t="n">
        <f aca="false">IF(Calculator!$E$18="YES",IF(A293&lt;Calculator!$G$18,0,MIN(MIN(MOD(A293/Calculator!$F$18,1),1-MOD(A293/Calculator!$F$18,1)),ABS(MOD(A293/Calculator!$F$18,1)-0.5))),1)</f>
        <v>0.0844070175438629</v>
      </c>
      <c r="K293" s="174" t="n">
        <f aca="false">IF(Calculator!$E$19="YES",IF(A293&lt;Calculator!$G$19,0,MIN(MIN(MOD(A293/Calculator!$F$19,1),1-MOD(A293/Calculator!$F$19,1)),ABS(MOD(A293/Calculator!$F$19,1)-0.5))),1)</f>
        <v>0.156982456140351</v>
      </c>
      <c r="L293" s="174" t="n">
        <f aca="false">IF(Calculator!$E$20="YES",IF(A293&lt;Calculator!$G$20,0,MIN(MIN(MOD(A293/Calculator!$F$20,1),1-MOD(A293/Calculator!$F$20,1)),ABS(MOD(A293/Calculator!$F$20,1)-0.5))),1)</f>
        <v>1</v>
      </c>
      <c r="M293" s="174" t="n">
        <f aca="false">MIN(B293:L293)</f>
        <v>0.0344210526315747</v>
      </c>
      <c r="N293" s="174" t="n">
        <f aca="false">SUMPRODUCT(($M$5:$M$555&gt;M293)*1)+SUMPRODUCT(($M$5:$M$555=M293)*(ROW($M$5:$M$555)&lt;ROW(M293)))+1</f>
        <v>186</v>
      </c>
      <c r="O293" s="174" t="str">
        <f aca="false">IF(M293&gt;=0.2,"★★★ EXCELLENT",IF(M293&gt;=0.12,"★★  GOOD",IF(M293&gt;=0.07,"★  FAIR",IF(M293&gt;=0.025,"⚠  MARGINAL","✗  AVOID"))))</f>
        <v>⚠  MARGINAL</v>
      </c>
    </row>
    <row r="294" customFormat="false" ht="15" hidden="false" customHeight="true" outlineLevel="0" collapsed="false">
      <c r="A294" s="175" t="n">
        <v>33.9</v>
      </c>
      <c r="B294" s="176" t="n">
        <f aca="false">IF(Calculator!$E$10="YES",IF(A294&lt;Calculator!$G$10,0,MIN(MIN(MOD(A294/Calculator!$F$10,1),1-MOD(A294/Calculator!$F$10,1)),ABS(MOD(A294/Calculator!$F$10,1)-0.5))),1)</f>
        <v>1</v>
      </c>
      <c r="C294" s="176" t="n">
        <f aca="false">IF(Calculator!$E$11="YES",IF(A294&lt;Calculator!$G$11,0,MIN(MIN(MOD(A294/Calculator!$F$11,1),1-MOD(A294/Calculator!$F$11,1)),ABS(MOD(A294/Calculator!$F$11,1)-0.5))),1)</f>
        <v>1</v>
      </c>
      <c r="D294" s="176" t="n">
        <f aca="false">IF(Calculator!$E$12="YES",IF(A294&lt;Calculator!$G$12,0,MIN(MIN(MOD(A294/Calculator!$F$12,1),1-MOD(A294/Calculator!$F$12,1)),ABS(MOD(A294/Calculator!$F$12,1)-0.5))),1)</f>
        <v>1</v>
      </c>
      <c r="E294" s="176" t="n">
        <f aca="false">IF(Calculator!$E$13="YES",IF(A294&lt;Calculator!$G$13,0,MIN(MIN(MOD(A294/Calculator!$F$13,1),1-MOD(A294/Calculator!$F$13,1)),ABS(MOD(A294/Calculator!$F$13,1)-0.5))),1)</f>
        <v>0.200947368421055</v>
      </c>
      <c r="F294" s="176" t="n">
        <f aca="false">IF(Calculator!$E$14="YES",IF(A294&lt;Calculator!$G$14,0,MIN(MIN(MOD(A294/Calculator!$F$14,1),1-MOD(A294/Calculator!$F$14,1)),ABS(MOD(A294/Calculator!$F$14,1)-0.5))),1)</f>
        <v>0.0913157894736885</v>
      </c>
      <c r="G294" s="176" t="n">
        <f aca="false">IF(Calculator!$E$15="YES",IF(A294&lt;Calculator!$G$15,0,MIN(MIN(MOD(A294/Calculator!$F$15,1),1-MOD(A294/Calculator!$F$15,1)),ABS(MOD(A294/Calculator!$F$15,1)-0.5))),1)</f>
        <v>0.127842105263158</v>
      </c>
      <c r="H294" s="176" t="n">
        <f aca="false">IF(Calculator!$E$16="YES",IF(A294&lt;Calculator!$G$16,0,MIN(MIN(MOD(A294/Calculator!$F$16,1),1-MOD(A294/Calculator!$F$16,1)),ABS(MOD(A294/Calculator!$F$16,1)-0.5))),1)</f>
        <v>0.189823157894734</v>
      </c>
      <c r="I294" s="176" t="n">
        <f aca="false">IF(Calculator!$E$17="YES",IF(A294&lt;Calculator!$G$17,0,MIN(MIN(MOD(A294/Calculator!$F$17,1),1-MOD(A294/Calculator!$F$17,1)),ABS(MOD(A294/Calculator!$F$17,1)-0.5))),1)</f>
        <v>0.0493157894736802</v>
      </c>
      <c r="J294" s="176" t="n">
        <f aca="false">IF(Calculator!$E$18="YES",IF(A294&lt;Calculator!$G$18,0,MIN(MIN(MOD(A294/Calculator!$F$18,1),1-MOD(A294/Calculator!$F$18,1)),ABS(MOD(A294/Calculator!$F$18,1)-0.5))),1)</f>
        <v>0.0669052631578975</v>
      </c>
      <c r="K294" s="176" t="n">
        <f aca="false">IF(Calculator!$E$19="YES",IF(A294&lt;Calculator!$G$19,0,MIN(MIN(MOD(A294/Calculator!$F$19,1),1-MOD(A294/Calculator!$F$19,1)),ABS(MOD(A294/Calculator!$F$19,1)-0.5))),1)</f>
        <v>0.136736842105264</v>
      </c>
      <c r="L294" s="176" t="n">
        <f aca="false">IF(Calculator!$E$20="YES",IF(A294&lt;Calculator!$G$20,0,MIN(MIN(MOD(A294/Calculator!$F$20,1),1-MOD(A294/Calculator!$F$20,1)),ABS(MOD(A294/Calculator!$F$20,1)-0.5))),1)</f>
        <v>1</v>
      </c>
      <c r="M294" s="176" t="n">
        <f aca="false">MIN(B294:L294)</f>
        <v>0.0493157894736802</v>
      </c>
      <c r="N294" s="176" t="n">
        <f aca="false">SUMPRODUCT(($M$5:$M$555&gt;M294)*1)+SUMPRODUCT(($M$5:$M$555=M294)*(ROW($M$5:$M$555)&lt;ROW(M294)))+1</f>
        <v>122</v>
      </c>
      <c r="O294" s="176" t="str">
        <f aca="false">IF(M294&gt;=0.2,"★★★ EXCELLENT",IF(M294&gt;=0.12,"★★  GOOD",IF(M294&gt;=0.07,"★  FAIR",IF(M294&gt;=0.025,"⚠  MARGINAL","✗  AVOID"))))</f>
        <v>⚠  MARGINAL</v>
      </c>
    </row>
    <row r="295" customFormat="false" ht="15" hidden="false" customHeight="true" outlineLevel="0" collapsed="false">
      <c r="A295" s="173" t="n">
        <v>34</v>
      </c>
      <c r="B295" s="174" t="n">
        <f aca="false">IF(Calculator!$E$10="YES",IF(A295&lt;Calculator!$G$10,0,MIN(MIN(MOD(A295/Calculator!$F$10,1),1-MOD(A295/Calculator!$F$10,1)),ABS(MOD(A295/Calculator!$F$10,1)-0.5))),1)</f>
        <v>1</v>
      </c>
      <c r="C295" s="174" t="n">
        <f aca="false">IF(Calculator!$E$11="YES",IF(A295&lt;Calculator!$G$11,0,MIN(MIN(MOD(A295/Calculator!$F$11,1),1-MOD(A295/Calculator!$F$11,1)),ABS(MOD(A295/Calculator!$F$11,1)-0.5))),1)</f>
        <v>1</v>
      </c>
      <c r="D295" s="174" t="n">
        <f aca="false">IF(Calculator!$E$12="YES",IF(A295&lt;Calculator!$G$12,0,MIN(MIN(MOD(A295/Calculator!$F$12,1),1-MOD(A295/Calculator!$F$12,1)),ABS(MOD(A295/Calculator!$F$12,1)-0.5))),1)</f>
        <v>1</v>
      </c>
      <c r="E295" s="174" t="n">
        <f aca="false">IF(Calculator!$E$13="YES",IF(A295&lt;Calculator!$G$13,0,MIN(MIN(MOD(A295/Calculator!$F$13,1),1-MOD(A295/Calculator!$F$13,1)),ABS(MOD(A295/Calculator!$F$13,1)-0.5))),1)</f>
        <v>0.205964912280704</v>
      </c>
      <c r="F295" s="174" t="n">
        <f aca="false">IF(Calculator!$E$14="YES",IF(A295&lt;Calculator!$G$14,0,MIN(MIN(MOD(A295/Calculator!$F$14,1),1-MOD(A295/Calculator!$F$14,1)),ABS(MOD(A295/Calculator!$F$14,1)-0.5))),1)</f>
        <v>0.0842105263157937</v>
      </c>
      <c r="G295" s="174" t="n">
        <f aca="false">IF(Calculator!$E$15="YES",IF(A295&lt;Calculator!$G$15,0,MIN(MIN(MOD(A295/Calculator!$F$15,1),1-MOD(A295/Calculator!$F$15,1)),ABS(MOD(A295/Calculator!$F$15,1)-0.5))),1)</f>
        <v>0.117894736842105</v>
      </c>
      <c r="H295" s="174" t="n">
        <f aca="false">IF(Calculator!$E$16="YES",IF(A295&lt;Calculator!$G$16,0,MIN(MIN(MOD(A295/Calculator!$F$16,1),1-MOD(A295/Calculator!$F$16,1)),ABS(MOD(A295/Calculator!$F$16,1)-0.5))),1)</f>
        <v>0.177108771929822</v>
      </c>
      <c r="I295" s="174" t="n">
        <f aca="false">IF(Calculator!$E$17="YES",IF(A295&lt;Calculator!$G$17,0,MIN(MIN(MOD(A295/Calculator!$F$17,1),1-MOD(A295/Calculator!$F$17,1)),ABS(MOD(A295/Calculator!$F$17,1)-0.5))),1)</f>
        <v>0.0642105263157857</v>
      </c>
      <c r="J295" s="174" t="n">
        <f aca="false">IF(Calculator!$E$18="YES",IF(A295&lt;Calculator!$G$18,0,MIN(MIN(MOD(A295/Calculator!$F$18,1),1-MOD(A295/Calculator!$F$18,1)),ABS(MOD(A295/Calculator!$F$18,1)-0.5))),1)</f>
        <v>0.0494035087719329</v>
      </c>
      <c r="K295" s="174" t="n">
        <f aca="false">IF(Calculator!$E$19="YES",IF(A295&lt;Calculator!$G$19,0,MIN(MIN(MOD(A295/Calculator!$F$19,1),1-MOD(A295/Calculator!$F$19,1)),ABS(MOD(A295/Calculator!$F$19,1)-0.5))),1)</f>
        <v>0.116491228070175</v>
      </c>
      <c r="L295" s="174" t="n">
        <f aca="false">IF(Calculator!$E$20="YES",IF(A295&lt;Calculator!$G$20,0,MIN(MIN(MOD(A295/Calculator!$F$20,1),1-MOD(A295/Calculator!$F$20,1)),ABS(MOD(A295/Calculator!$F$20,1)-0.5))),1)</f>
        <v>1</v>
      </c>
      <c r="M295" s="174" t="n">
        <f aca="false">MIN(B295:L295)</f>
        <v>0.0494035087719329</v>
      </c>
      <c r="N295" s="174" t="n">
        <f aca="false">SUMPRODUCT(($M$5:$M$555&gt;M295)*1)+SUMPRODUCT(($M$5:$M$555=M295)*(ROW($M$5:$M$555)&lt;ROW(M295)))+1</f>
        <v>120</v>
      </c>
      <c r="O295" s="174" t="str">
        <f aca="false">IF(M295&gt;=0.2,"★★★ EXCELLENT",IF(M295&gt;=0.12,"★★  GOOD",IF(M295&gt;=0.07,"★  FAIR",IF(M295&gt;=0.025,"⚠  MARGINAL","✗  AVOID"))))</f>
        <v>⚠  MARGINAL</v>
      </c>
    </row>
    <row r="296" customFormat="false" ht="15" hidden="false" customHeight="true" outlineLevel="0" collapsed="false">
      <c r="A296" s="175" t="n">
        <v>34.1</v>
      </c>
      <c r="B296" s="176" t="n">
        <f aca="false">IF(Calculator!$E$10="YES",IF(A296&lt;Calculator!$G$10,0,MIN(MIN(MOD(A296/Calculator!$F$10,1),1-MOD(A296/Calculator!$F$10,1)),ABS(MOD(A296/Calculator!$F$10,1)-0.5))),1)</f>
        <v>1</v>
      </c>
      <c r="C296" s="176" t="n">
        <f aca="false">IF(Calculator!$E$11="YES",IF(A296&lt;Calculator!$G$11,0,MIN(MIN(MOD(A296/Calculator!$F$11,1),1-MOD(A296/Calculator!$F$11,1)),ABS(MOD(A296/Calculator!$F$11,1)-0.5))),1)</f>
        <v>1</v>
      </c>
      <c r="D296" s="176" t="n">
        <f aca="false">IF(Calculator!$E$12="YES",IF(A296&lt;Calculator!$G$12,0,MIN(MIN(MOD(A296/Calculator!$F$12,1),1-MOD(A296/Calculator!$F$12,1)),ABS(MOD(A296/Calculator!$F$12,1)-0.5))),1)</f>
        <v>1</v>
      </c>
      <c r="E296" s="176" t="n">
        <f aca="false">IF(Calculator!$E$13="YES",IF(A296&lt;Calculator!$G$13,0,MIN(MIN(MOD(A296/Calculator!$F$13,1),1-MOD(A296/Calculator!$F$13,1)),ABS(MOD(A296/Calculator!$F$13,1)-0.5))),1)</f>
        <v>0.210982456140354</v>
      </c>
      <c r="F296" s="176" t="n">
        <f aca="false">IF(Calculator!$E$14="YES",IF(A296&lt;Calculator!$G$14,0,MIN(MIN(MOD(A296/Calculator!$F$14,1),1-MOD(A296/Calculator!$F$14,1)),ABS(MOD(A296/Calculator!$F$14,1)-0.5))),1)</f>
        <v>0.077105263157899</v>
      </c>
      <c r="G296" s="176" t="n">
        <f aca="false">IF(Calculator!$E$15="YES",IF(A296&lt;Calculator!$G$15,0,MIN(MIN(MOD(A296/Calculator!$F$15,1),1-MOD(A296/Calculator!$F$15,1)),ABS(MOD(A296/Calculator!$F$15,1)-0.5))),1)</f>
        <v>0.107947368421052</v>
      </c>
      <c r="H296" s="176" t="n">
        <f aca="false">IF(Calculator!$E$16="YES",IF(A296&lt;Calculator!$G$16,0,MIN(MIN(MOD(A296/Calculator!$F$16,1),1-MOD(A296/Calculator!$F$16,1)),ABS(MOD(A296/Calculator!$F$16,1)-0.5))),1)</f>
        <v>0.16439438596491</v>
      </c>
      <c r="I296" s="176" t="n">
        <f aca="false">IF(Calculator!$E$17="YES",IF(A296&lt;Calculator!$G$17,0,MIN(MIN(MOD(A296/Calculator!$F$17,1),1-MOD(A296/Calculator!$F$17,1)),ABS(MOD(A296/Calculator!$F$17,1)-0.5))),1)</f>
        <v>0.0791052631578912</v>
      </c>
      <c r="J296" s="176" t="n">
        <f aca="false">IF(Calculator!$E$18="YES",IF(A296&lt;Calculator!$G$18,0,MIN(MIN(MOD(A296/Calculator!$F$18,1),1-MOD(A296/Calculator!$F$18,1)),ABS(MOD(A296/Calculator!$F$18,1)-0.5))),1)</f>
        <v>0.0319017543859674</v>
      </c>
      <c r="K296" s="176" t="n">
        <f aca="false">IF(Calculator!$E$19="YES",IF(A296&lt;Calculator!$G$19,0,MIN(MIN(MOD(A296/Calculator!$F$19,1),1-MOD(A296/Calculator!$F$19,1)),ABS(MOD(A296/Calculator!$F$19,1)-0.5))),1)</f>
        <v>0.0962456140350874</v>
      </c>
      <c r="L296" s="176" t="n">
        <f aca="false">IF(Calculator!$E$20="YES",IF(A296&lt;Calculator!$G$20,0,MIN(MIN(MOD(A296/Calculator!$F$20,1),1-MOD(A296/Calculator!$F$20,1)),ABS(MOD(A296/Calculator!$F$20,1)-0.5))),1)</f>
        <v>1</v>
      </c>
      <c r="M296" s="176" t="n">
        <f aca="false">MIN(B296:L296)</f>
        <v>0.0319017543859674</v>
      </c>
      <c r="N296" s="176" t="n">
        <f aca="false">SUMPRODUCT(($M$5:$M$555&gt;M296)*1)+SUMPRODUCT(($M$5:$M$555=M296)*(ROW($M$5:$M$555)&lt;ROW(M296)))+1</f>
        <v>200</v>
      </c>
      <c r="O296" s="176" t="str">
        <f aca="false">IF(M296&gt;=0.2,"★★★ EXCELLENT",IF(M296&gt;=0.12,"★★  GOOD",IF(M296&gt;=0.07,"★  FAIR",IF(M296&gt;=0.025,"⚠  MARGINAL","✗  AVOID"))))</f>
        <v>⚠  MARGINAL</v>
      </c>
    </row>
    <row r="297" customFormat="false" ht="15" hidden="false" customHeight="true" outlineLevel="0" collapsed="false">
      <c r="A297" s="173" t="n">
        <v>34.2</v>
      </c>
      <c r="B297" s="174" t="n">
        <f aca="false">IF(Calculator!$E$10="YES",IF(A297&lt;Calculator!$G$10,0,MIN(MIN(MOD(A297/Calculator!$F$10,1),1-MOD(A297/Calculator!$F$10,1)),ABS(MOD(A297/Calculator!$F$10,1)-0.5))),1)</f>
        <v>1</v>
      </c>
      <c r="C297" s="174" t="n">
        <f aca="false">IF(Calculator!$E$11="YES",IF(A297&lt;Calculator!$G$11,0,MIN(MIN(MOD(A297/Calculator!$F$11,1),1-MOD(A297/Calculator!$F$11,1)),ABS(MOD(A297/Calculator!$F$11,1)-0.5))),1)</f>
        <v>1</v>
      </c>
      <c r="D297" s="174" t="n">
        <f aca="false">IF(Calculator!$E$12="YES",IF(A297&lt;Calculator!$G$12,0,MIN(MIN(MOD(A297/Calculator!$F$12,1),1-MOD(A297/Calculator!$F$12,1)),ABS(MOD(A297/Calculator!$F$12,1)-0.5))),1)</f>
        <v>1</v>
      </c>
      <c r="E297" s="174" t="n">
        <f aca="false">IF(Calculator!$E$13="YES",IF(A297&lt;Calculator!$G$13,0,MIN(MIN(MOD(A297/Calculator!$F$13,1),1-MOD(A297/Calculator!$F$13,1)),ABS(MOD(A297/Calculator!$F$13,1)-0.5))),1)</f>
        <v>0.216000000000003</v>
      </c>
      <c r="F297" s="174" t="n">
        <f aca="false">IF(Calculator!$E$14="YES",IF(A297&lt;Calculator!$G$14,0,MIN(MIN(MOD(A297/Calculator!$F$14,1),1-MOD(A297/Calculator!$F$14,1)),ABS(MOD(A297/Calculator!$F$14,1)-0.5))),1)</f>
        <v>0.0700000000000043</v>
      </c>
      <c r="G297" s="174" t="n">
        <f aca="false">IF(Calculator!$E$15="YES",IF(A297&lt;Calculator!$G$15,0,MIN(MIN(MOD(A297/Calculator!$F$15,1),1-MOD(A297/Calculator!$F$15,1)),ABS(MOD(A297/Calculator!$F$15,1)-0.5))),1)</f>
        <v>0.0979999999999994</v>
      </c>
      <c r="H297" s="174" t="n">
        <f aca="false">IF(Calculator!$E$16="YES",IF(A297&lt;Calculator!$G$16,0,MIN(MIN(MOD(A297/Calculator!$F$16,1),1-MOD(A297/Calculator!$F$16,1)),ABS(MOD(A297/Calculator!$F$16,1)-0.5))),1)</f>
        <v>0.151679999999996</v>
      </c>
      <c r="I297" s="174" t="n">
        <f aca="false">IF(Calculator!$E$17="YES",IF(A297&lt;Calculator!$G$17,0,MIN(MIN(MOD(A297/Calculator!$F$17,1),1-MOD(A297/Calculator!$F$17,1)),ABS(MOD(A297/Calculator!$F$17,1)-0.5))),1)</f>
        <v>0.0939999999999968</v>
      </c>
      <c r="J297" s="174" t="n">
        <f aca="false">IF(Calculator!$E$18="YES",IF(A297&lt;Calculator!$G$18,0,MIN(MIN(MOD(A297/Calculator!$F$18,1),1-MOD(A297/Calculator!$F$18,1)),ABS(MOD(A297/Calculator!$F$18,1)-0.5))),1)</f>
        <v>0.014400000000002</v>
      </c>
      <c r="K297" s="174" t="n">
        <f aca="false">IF(Calculator!$E$19="YES",IF(A297&lt;Calculator!$G$19,0,MIN(MIN(MOD(A297/Calculator!$F$19,1),1-MOD(A297/Calculator!$F$19,1)),ABS(MOD(A297/Calculator!$F$19,1)-0.5))),1)</f>
        <v>0.0759999999999996</v>
      </c>
      <c r="L297" s="174" t="n">
        <f aca="false">IF(Calculator!$E$20="YES",IF(A297&lt;Calculator!$G$20,0,MIN(MIN(MOD(A297/Calculator!$F$20,1),1-MOD(A297/Calculator!$F$20,1)),ABS(MOD(A297/Calculator!$F$20,1)-0.5))),1)</f>
        <v>1</v>
      </c>
      <c r="M297" s="174" t="n">
        <f aca="false">MIN(B297:L297)</f>
        <v>0.014400000000002</v>
      </c>
      <c r="N297" s="174" t="n">
        <f aca="false">SUMPRODUCT(($M$5:$M$555&gt;M297)*1)+SUMPRODUCT(($M$5:$M$555=M297)*(ROW($M$5:$M$555)&lt;ROW(M297)))+1</f>
        <v>333</v>
      </c>
      <c r="O297" s="174" t="str">
        <f aca="false">IF(M297&gt;=0.2,"★★★ EXCELLENT",IF(M297&gt;=0.12,"★★  GOOD",IF(M297&gt;=0.07,"★  FAIR",IF(M297&gt;=0.025,"⚠  MARGINAL","✗  AVOID"))))</f>
        <v>✗  AVOID</v>
      </c>
    </row>
    <row r="298" customFormat="false" ht="15" hidden="false" customHeight="true" outlineLevel="0" collapsed="false">
      <c r="A298" s="175" t="n">
        <v>34.3</v>
      </c>
      <c r="B298" s="176" t="n">
        <f aca="false">IF(Calculator!$E$10="YES",IF(A298&lt;Calculator!$G$10,0,MIN(MIN(MOD(A298/Calculator!$F$10,1),1-MOD(A298/Calculator!$F$10,1)),ABS(MOD(A298/Calculator!$F$10,1)-0.5))),1)</f>
        <v>1</v>
      </c>
      <c r="C298" s="176" t="n">
        <f aca="false">IF(Calculator!$E$11="YES",IF(A298&lt;Calculator!$G$11,0,MIN(MIN(MOD(A298/Calculator!$F$11,1),1-MOD(A298/Calculator!$F$11,1)),ABS(MOD(A298/Calculator!$F$11,1)-0.5))),1)</f>
        <v>1</v>
      </c>
      <c r="D298" s="176" t="n">
        <f aca="false">IF(Calculator!$E$12="YES",IF(A298&lt;Calculator!$G$12,0,MIN(MIN(MOD(A298/Calculator!$F$12,1),1-MOD(A298/Calculator!$F$12,1)),ABS(MOD(A298/Calculator!$F$12,1)-0.5))),1)</f>
        <v>1</v>
      </c>
      <c r="E298" s="176" t="n">
        <f aca="false">IF(Calculator!$E$13="YES",IF(A298&lt;Calculator!$G$13,0,MIN(MIN(MOD(A298/Calculator!$F$13,1),1-MOD(A298/Calculator!$F$13,1)),ABS(MOD(A298/Calculator!$F$13,1)-0.5))),1)</f>
        <v>0.221017543859651</v>
      </c>
      <c r="F298" s="176" t="n">
        <f aca="false">IF(Calculator!$E$14="YES",IF(A298&lt;Calculator!$G$14,0,MIN(MIN(MOD(A298/Calculator!$F$14,1),1-MOD(A298/Calculator!$F$14,1)),ABS(MOD(A298/Calculator!$F$14,1)-0.5))),1)</f>
        <v>0.06289473684211</v>
      </c>
      <c r="G298" s="176" t="n">
        <f aca="false">IF(Calculator!$E$15="YES",IF(A298&lt;Calculator!$G$15,0,MIN(MIN(MOD(A298/Calculator!$F$15,1),1-MOD(A298/Calculator!$F$15,1)),ABS(MOD(A298/Calculator!$F$15,1)-0.5))),1)</f>
        <v>0.0880526315789476</v>
      </c>
      <c r="H298" s="176" t="n">
        <f aca="false">IF(Calculator!$E$16="YES",IF(A298&lt;Calculator!$G$16,0,MIN(MIN(MOD(A298/Calculator!$F$16,1),1-MOD(A298/Calculator!$F$16,1)),ABS(MOD(A298/Calculator!$F$16,1)-0.5))),1)</f>
        <v>0.138965614035085</v>
      </c>
      <c r="I298" s="176" t="n">
        <f aca="false">IF(Calculator!$E$17="YES",IF(A298&lt;Calculator!$G$17,0,MIN(MIN(MOD(A298/Calculator!$F$17,1),1-MOD(A298/Calculator!$F$17,1)),ABS(MOD(A298/Calculator!$F$17,1)-0.5))),1)</f>
        <v>0.108894736842101</v>
      </c>
      <c r="J298" s="176" t="n">
        <f aca="false">IF(Calculator!$E$18="YES",IF(A298&lt;Calculator!$G$18,0,MIN(MIN(MOD(A298/Calculator!$F$18,1),1-MOD(A298/Calculator!$F$18,1)),ABS(MOD(A298/Calculator!$F$18,1)-0.5))),1)</f>
        <v>0.00310175438596172</v>
      </c>
      <c r="K298" s="176" t="n">
        <f aca="false">IF(Calculator!$E$19="YES",IF(A298&lt;Calculator!$G$19,0,MIN(MIN(MOD(A298/Calculator!$F$19,1),1-MOD(A298/Calculator!$F$19,1)),ABS(MOD(A298/Calculator!$F$19,1)-0.5))),1)</f>
        <v>0.0557543859649128</v>
      </c>
      <c r="L298" s="176" t="n">
        <f aca="false">IF(Calculator!$E$20="YES",IF(A298&lt;Calculator!$G$20,0,MIN(MIN(MOD(A298/Calculator!$F$20,1),1-MOD(A298/Calculator!$F$20,1)),ABS(MOD(A298/Calculator!$F$20,1)-0.5))),1)</f>
        <v>1</v>
      </c>
      <c r="M298" s="176" t="n">
        <f aca="false">MIN(B298:L298)</f>
        <v>0.00310175438596172</v>
      </c>
      <c r="N298" s="176" t="n">
        <f aca="false">SUMPRODUCT(($M$5:$M$555&gt;M298)*1)+SUMPRODUCT(($M$5:$M$555=M298)*(ROW($M$5:$M$555)&lt;ROW(M298)))+1</f>
        <v>460</v>
      </c>
      <c r="O298" s="176" t="str">
        <f aca="false">IF(M298&gt;=0.2,"★★★ EXCELLENT",IF(M298&gt;=0.12,"★★  GOOD",IF(M298&gt;=0.07,"★  FAIR",IF(M298&gt;=0.025,"⚠  MARGINAL","✗  AVOID"))))</f>
        <v>✗  AVOID</v>
      </c>
    </row>
    <row r="299" customFormat="false" ht="15" hidden="false" customHeight="true" outlineLevel="0" collapsed="false">
      <c r="A299" s="173" t="n">
        <v>34.4</v>
      </c>
      <c r="B299" s="174" t="n">
        <f aca="false">IF(Calculator!$E$10="YES",IF(A299&lt;Calculator!$G$10,0,MIN(MIN(MOD(A299/Calculator!$F$10,1),1-MOD(A299/Calculator!$F$10,1)),ABS(MOD(A299/Calculator!$F$10,1)-0.5))),1)</f>
        <v>1</v>
      </c>
      <c r="C299" s="174" t="n">
        <f aca="false">IF(Calculator!$E$11="YES",IF(A299&lt;Calculator!$G$11,0,MIN(MIN(MOD(A299/Calculator!$F$11,1),1-MOD(A299/Calculator!$F$11,1)),ABS(MOD(A299/Calculator!$F$11,1)-0.5))),1)</f>
        <v>1</v>
      </c>
      <c r="D299" s="174" t="n">
        <f aca="false">IF(Calculator!$E$12="YES",IF(A299&lt;Calculator!$G$12,0,MIN(MIN(MOD(A299/Calculator!$F$12,1),1-MOD(A299/Calculator!$F$12,1)),ABS(MOD(A299/Calculator!$F$12,1)-0.5))),1)</f>
        <v>1</v>
      </c>
      <c r="E299" s="174" t="n">
        <f aca="false">IF(Calculator!$E$13="YES",IF(A299&lt;Calculator!$G$13,0,MIN(MIN(MOD(A299/Calculator!$F$13,1),1-MOD(A299/Calculator!$F$13,1)),ABS(MOD(A299/Calculator!$F$13,1)-0.5))),1)</f>
        <v>0.226035087719301</v>
      </c>
      <c r="F299" s="174" t="n">
        <f aca="false">IF(Calculator!$E$14="YES",IF(A299&lt;Calculator!$G$14,0,MIN(MIN(MOD(A299/Calculator!$F$14,1),1-MOD(A299/Calculator!$F$14,1)),ABS(MOD(A299/Calculator!$F$14,1)-0.5))),1)</f>
        <v>0.0557894736842148</v>
      </c>
      <c r="G299" s="174" t="n">
        <f aca="false">IF(Calculator!$E$15="YES",IF(A299&lt;Calculator!$G$15,0,MIN(MIN(MOD(A299/Calculator!$F$15,1),1-MOD(A299/Calculator!$F$15,1)),ABS(MOD(A299/Calculator!$F$15,1)-0.5))),1)</f>
        <v>0.0781052631578945</v>
      </c>
      <c r="H299" s="174" t="n">
        <f aca="false">IF(Calculator!$E$16="YES",IF(A299&lt;Calculator!$G$16,0,MIN(MIN(MOD(A299/Calculator!$F$16,1),1-MOD(A299/Calculator!$F$16,1)),ABS(MOD(A299/Calculator!$F$16,1)-0.5))),1)</f>
        <v>0.126251228070172</v>
      </c>
      <c r="I299" s="174" t="n">
        <f aca="false">IF(Calculator!$E$17="YES",IF(A299&lt;Calculator!$G$17,0,MIN(MIN(MOD(A299/Calculator!$F$17,1),1-MOD(A299/Calculator!$F$17,1)),ABS(MOD(A299/Calculator!$F$17,1)-0.5))),1)</f>
        <v>0.123789473684206</v>
      </c>
      <c r="J299" s="174" t="n">
        <f aca="false">IF(Calculator!$E$18="YES",IF(A299&lt;Calculator!$G$18,0,MIN(MIN(MOD(A299/Calculator!$F$18,1),1-MOD(A299/Calculator!$F$18,1)),ABS(MOD(A299/Calculator!$F$18,1)-0.5))),1)</f>
        <v>0.0206035087719263</v>
      </c>
      <c r="K299" s="174" t="n">
        <f aca="false">IF(Calculator!$E$19="YES",IF(A299&lt;Calculator!$G$19,0,MIN(MIN(MOD(A299/Calculator!$F$19,1),1-MOD(A299/Calculator!$F$19,1)),ABS(MOD(A299/Calculator!$F$19,1)-0.5))),1)</f>
        <v>0.035508771929825</v>
      </c>
      <c r="L299" s="174" t="n">
        <f aca="false">IF(Calculator!$E$20="YES",IF(A299&lt;Calculator!$G$20,0,MIN(MIN(MOD(A299/Calculator!$F$20,1),1-MOD(A299/Calculator!$F$20,1)),ABS(MOD(A299/Calculator!$F$20,1)-0.5))),1)</f>
        <v>1</v>
      </c>
      <c r="M299" s="174" t="n">
        <f aca="false">MIN(B299:L299)</f>
        <v>0.0206035087719263</v>
      </c>
      <c r="N299" s="174" t="n">
        <f aca="false">SUMPRODUCT(($M$5:$M$555&gt;M299)*1)+SUMPRODUCT(($M$5:$M$555=M299)*(ROW($M$5:$M$555)&lt;ROW(M299)))+1</f>
        <v>286</v>
      </c>
      <c r="O299" s="174" t="str">
        <f aca="false">IF(M299&gt;=0.2,"★★★ EXCELLENT",IF(M299&gt;=0.12,"★★  GOOD",IF(M299&gt;=0.07,"★  FAIR",IF(M299&gt;=0.025,"⚠  MARGINAL","✗  AVOID"))))</f>
        <v>✗  AVOID</v>
      </c>
    </row>
    <row r="300" customFormat="false" ht="15" hidden="false" customHeight="true" outlineLevel="0" collapsed="false">
      <c r="A300" s="175" t="n">
        <v>34.5</v>
      </c>
      <c r="B300" s="176" t="n">
        <f aca="false">IF(Calculator!$E$10="YES",IF(A300&lt;Calculator!$G$10,0,MIN(MIN(MOD(A300/Calculator!$F$10,1),1-MOD(A300/Calculator!$F$10,1)),ABS(MOD(A300/Calculator!$F$10,1)-0.5))),1)</f>
        <v>1</v>
      </c>
      <c r="C300" s="176" t="n">
        <f aca="false">IF(Calculator!$E$11="YES",IF(A300&lt;Calculator!$G$11,0,MIN(MIN(MOD(A300/Calculator!$F$11,1),1-MOD(A300/Calculator!$F$11,1)),ABS(MOD(A300/Calculator!$F$11,1)-0.5))),1)</f>
        <v>1</v>
      </c>
      <c r="D300" s="176" t="n">
        <f aca="false">IF(Calculator!$E$12="YES",IF(A300&lt;Calculator!$G$12,0,MIN(MIN(MOD(A300/Calculator!$F$12,1),1-MOD(A300/Calculator!$F$12,1)),ABS(MOD(A300/Calculator!$F$12,1)-0.5))),1)</f>
        <v>1</v>
      </c>
      <c r="E300" s="176" t="n">
        <f aca="false">IF(Calculator!$E$13="YES",IF(A300&lt;Calculator!$G$13,0,MIN(MIN(MOD(A300/Calculator!$F$13,1),1-MOD(A300/Calculator!$F$13,1)),ABS(MOD(A300/Calculator!$F$13,1)-0.5))),1)</f>
        <v>0.23105263157895</v>
      </c>
      <c r="F300" s="176" t="n">
        <f aca="false">IF(Calculator!$E$14="YES",IF(A300&lt;Calculator!$G$14,0,MIN(MIN(MOD(A300/Calculator!$F$14,1),1-MOD(A300/Calculator!$F$14,1)),ABS(MOD(A300/Calculator!$F$14,1)-0.5))),1)</f>
        <v>0.0486842105263201</v>
      </c>
      <c r="G300" s="176" t="n">
        <f aca="false">IF(Calculator!$E$15="YES",IF(A300&lt;Calculator!$G$15,0,MIN(MIN(MOD(A300/Calculator!$F$15,1),1-MOD(A300/Calculator!$F$15,1)),ABS(MOD(A300/Calculator!$F$15,1)-0.5))),1)</f>
        <v>0.0681578947368418</v>
      </c>
      <c r="H300" s="176" t="n">
        <f aca="false">IF(Calculator!$E$16="YES",IF(A300&lt;Calculator!$G$16,0,MIN(MIN(MOD(A300/Calculator!$F$16,1),1-MOD(A300/Calculator!$F$16,1)),ABS(MOD(A300/Calculator!$F$16,1)-0.5))),1)</f>
        <v>0.11353684210526</v>
      </c>
      <c r="I300" s="176" t="n">
        <f aca="false">IF(Calculator!$E$17="YES",IF(A300&lt;Calculator!$G$17,0,MIN(MIN(MOD(A300/Calculator!$F$17,1),1-MOD(A300/Calculator!$F$17,1)),ABS(MOD(A300/Calculator!$F$17,1)-0.5))),1)</f>
        <v>0.138684210526312</v>
      </c>
      <c r="J300" s="176" t="n">
        <f aca="false">IF(Calculator!$E$18="YES",IF(A300&lt;Calculator!$G$18,0,MIN(MIN(MOD(A300/Calculator!$F$18,1),1-MOD(A300/Calculator!$F$18,1)),ABS(MOD(A300/Calculator!$F$18,1)-0.5))),1)</f>
        <v>0.0381052631578918</v>
      </c>
      <c r="K300" s="176" t="n">
        <f aca="false">IF(Calculator!$E$19="YES",IF(A300&lt;Calculator!$G$19,0,MIN(MIN(MOD(A300/Calculator!$F$19,1),1-MOD(A300/Calculator!$F$19,1)),ABS(MOD(A300/Calculator!$F$19,1)-0.5))),1)</f>
        <v>0.0152631578947373</v>
      </c>
      <c r="L300" s="176" t="n">
        <f aca="false">IF(Calculator!$E$20="YES",IF(A300&lt;Calculator!$G$20,0,MIN(MIN(MOD(A300/Calculator!$F$20,1),1-MOD(A300/Calculator!$F$20,1)),ABS(MOD(A300/Calculator!$F$20,1)-0.5))),1)</f>
        <v>1</v>
      </c>
      <c r="M300" s="176" t="n">
        <f aca="false">MIN(B300:L300)</f>
        <v>0.0152631578947373</v>
      </c>
      <c r="N300" s="176" t="n">
        <f aca="false">SUMPRODUCT(($M$5:$M$555&gt;M300)*1)+SUMPRODUCT(($M$5:$M$555=M300)*(ROW($M$5:$M$555)&lt;ROW(M300)))+1</f>
        <v>326</v>
      </c>
      <c r="O300" s="176" t="str">
        <f aca="false">IF(M300&gt;=0.2,"★★★ EXCELLENT",IF(M300&gt;=0.12,"★★  GOOD",IF(M300&gt;=0.07,"★  FAIR",IF(M300&gt;=0.025,"⚠  MARGINAL","✗  AVOID"))))</f>
        <v>✗  AVOID</v>
      </c>
    </row>
    <row r="301" customFormat="false" ht="15" hidden="false" customHeight="true" outlineLevel="0" collapsed="false">
      <c r="A301" s="173" t="n">
        <v>34.6</v>
      </c>
      <c r="B301" s="174" t="n">
        <f aca="false">IF(Calculator!$E$10="YES",IF(A301&lt;Calculator!$G$10,0,MIN(MIN(MOD(A301/Calculator!$F$10,1),1-MOD(A301/Calculator!$F$10,1)),ABS(MOD(A301/Calculator!$F$10,1)-0.5))),1)</f>
        <v>1</v>
      </c>
      <c r="C301" s="174" t="n">
        <f aca="false">IF(Calculator!$E$11="YES",IF(A301&lt;Calculator!$G$11,0,MIN(MIN(MOD(A301/Calculator!$F$11,1),1-MOD(A301/Calculator!$F$11,1)),ABS(MOD(A301/Calculator!$F$11,1)-0.5))),1)</f>
        <v>1</v>
      </c>
      <c r="D301" s="174" t="n">
        <f aca="false">IF(Calculator!$E$12="YES",IF(A301&lt;Calculator!$G$12,0,MIN(MIN(MOD(A301/Calculator!$F$12,1),1-MOD(A301/Calculator!$F$12,1)),ABS(MOD(A301/Calculator!$F$12,1)-0.5))),1)</f>
        <v>1</v>
      </c>
      <c r="E301" s="174" t="n">
        <f aca="false">IF(Calculator!$E$13="YES",IF(A301&lt;Calculator!$G$13,0,MIN(MIN(MOD(A301/Calculator!$F$13,1),1-MOD(A301/Calculator!$F$13,1)),ABS(MOD(A301/Calculator!$F$13,1)-0.5))),1)</f>
        <v>0.236070175438599</v>
      </c>
      <c r="F301" s="174" t="n">
        <f aca="false">IF(Calculator!$E$14="YES",IF(A301&lt;Calculator!$G$14,0,MIN(MIN(MOD(A301/Calculator!$F$14,1),1-MOD(A301/Calculator!$F$14,1)),ABS(MOD(A301/Calculator!$F$14,1)-0.5))),1)</f>
        <v>0.0415789473684254</v>
      </c>
      <c r="G301" s="174" t="n">
        <f aca="false">IF(Calculator!$E$15="YES",IF(A301&lt;Calculator!$G$15,0,MIN(MIN(MOD(A301/Calculator!$F$15,1),1-MOD(A301/Calculator!$F$15,1)),ABS(MOD(A301/Calculator!$F$15,1)-0.5))),1)</f>
        <v>0.058210526315789</v>
      </c>
      <c r="H301" s="174" t="n">
        <f aca="false">IF(Calculator!$E$16="YES",IF(A301&lt;Calculator!$G$16,0,MIN(MIN(MOD(A301/Calculator!$F$16,1),1-MOD(A301/Calculator!$F$16,1)),ABS(MOD(A301/Calculator!$F$16,1)-0.5))),1)</f>
        <v>0.100822456140348</v>
      </c>
      <c r="I301" s="174" t="n">
        <f aca="false">IF(Calculator!$E$17="YES",IF(A301&lt;Calculator!$G$17,0,MIN(MIN(MOD(A301/Calculator!$F$17,1),1-MOD(A301/Calculator!$F$17,1)),ABS(MOD(A301/Calculator!$F$17,1)-0.5))),1)</f>
        <v>0.153578947368417</v>
      </c>
      <c r="J301" s="174" t="n">
        <f aca="false">IF(Calculator!$E$18="YES",IF(A301&lt;Calculator!$G$18,0,MIN(MIN(MOD(A301/Calculator!$F$18,1),1-MOD(A301/Calculator!$F$18,1)),ABS(MOD(A301/Calculator!$F$18,1)-0.5))),1)</f>
        <v>0.0556070175438572</v>
      </c>
      <c r="K301" s="174" t="n">
        <f aca="false">IF(Calculator!$E$19="YES",IF(A301&lt;Calculator!$G$19,0,MIN(MIN(MOD(A301/Calculator!$F$19,1),1-MOD(A301/Calculator!$F$19,1)),ABS(MOD(A301/Calculator!$F$19,1)-0.5))),1)</f>
        <v>0.00498245614035131</v>
      </c>
      <c r="L301" s="174" t="n">
        <f aca="false">IF(Calculator!$E$20="YES",IF(A301&lt;Calculator!$G$20,0,MIN(MIN(MOD(A301/Calculator!$F$20,1),1-MOD(A301/Calculator!$F$20,1)),ABS(MOD(A301/Calculator!$F$20,1)-0.5))),1)</f>
        <v>1</v>
      </c>
      <c r="M301" s="174" t="n">
        <f aca="false">MIN(B301:L301)</f>
        <v>0.00498245614035131</v>
      </c>
      <c r="N301" s="174" t="n">
        <f aca="false">SUMPRODUCT(($M$5:$M$555&gt;M301)*1)+SUMPRODUCT(($M$5:$M$555=M301)*(ROW($M$5:$M$555)&lt;ROW(M301)))+1</f>
        <v>434</v>
      </c>
      <c r="O301" s="174" t="str">
        <f aca="false">IF(M301&gt;=0.2,"★★★ EXCELLENT",IF(M301&gt;=0.12,"★★  GOOD",IF(M301&gt;=0.07,"★  FAIR",IF(M301&gt;=0.025,"⚠  MARGINAL","✗  AVOID"))))</f>
        <v>✗  AVOID</v>
      </c>
    </row>
    <row r="302" customFormat="false" ht="15" hidden="false" customHeight="true" outlineLevel="0" collapsed="false">
      <c r="A302" s="175" t="n">
        <v>34.7</v>
      </c>
      <c r="B302" s="176" t="n">
        <f aca="false">IF(Calculator!$E$10="YES",IF(A302&lt;Calculator!$G$10,0,MIN(MIN(MOD(A302/Calculator!$F$10,1),1-MOD(A302/Calculator!$F$10,1)),ABS(MOD(A302/Calculator!$F$10,1)-0.5))),1)</f>
        <v>1</v>
      </c>
      <c r="C302" s="176" t="n">
        <f aca="false">IF(Calculator!$E$11="YES",IF(A302&lt;Calculator!$G$11,0,MIN(MIN(MOD(A302/Calculator!$F$11,1),1-MOD(A302/Calculator!$F$11,1)),ABS(MOD(A302/Calculator!$F$11,1)-0.5))),1)</f>
        <v>1</v>
      </c>
      <c r="D302" s="176" t="n">
        <f aca="false">IF(Calculator!$E$12="YES",IF(A302&lt;Calculator!$G$12,0,MIN(MIN(MOD(A302/Calculator!$F$12,1),1-MOD(A302/Calculator!$F$12,1)),ABS(MOD(A302/Calculator!$F$12,1)-0.5))),1)</f>
        <v>1</v>
      </c>
      <c r="E302" s="176" t="n">
        <f aca="false">IF(Calculator!$E$13="YES",IF(A302&lt;Calculator!$G$13,0,MIN(MIN(MOD(A302/Calculator!$F$13,1),1-MOD(A302/Calculator!$F$13,1)),ABS(MOD(A302/Calculator!$F$13,1)-0.5))),1)</f>
        <v>0.241087719298248</v>
      </c>
      <c r="F302" s="176" t="n">
        <f aca="false">IF(Calculator!$E$14="YES",IF(A302&lt;Calculator!$G$14,0,MIN(MIN(MOD(A302/Calculator!$F$14,1),1-MOD(A302/Calculator!$F$14,1)),ABS(MOD(A302/Calculator!$F$14,1)-0.5))),1)</f>
        <v>0.0344736842105307</v>
      </c>
      <c r="G302" s="176" t="n">
        <f aca="false">IF(Calculator!$E$15="YES",IF(A302&lt;Calculator!$G$15,0,MIN(MIN(MOD(A302/Calculator!$F$15,1),1-MOD(A302/Calculator!$F$15,1)),ABS(MOD(A302/Calculator!$F$15,1)-0.5))),1)</f>
        <v>0.0482631578947363</v>
      </c>
      <c r="H302" s="176" t="n">
        <f aca="false">IF(Calculator!$E$16="YES",IF(A302&lt;Calculator!$G$16,0,MIN(MIN(MOD(A302/Calculator!$F$16,1),1-MOD(A302/Calculator!$F$16,1)),ABS(MOD(A302/Calculator!$F$16,1)-0.5))),1)</f>
        <v>0.0881080701754353</v>
      </c>
      <c r="I302" s="176" t="n">
        <f aca="false">IF(Calculator!$E$17="YES",IF(A302&lt;Calculator!$G$17,0,MIN(MIN(MOD(A302/Calculator!$F$17,1),1-MOD(A302/Calculator!$F$17,1)),ABS(MOD(A302/Calculator!$F$17,1)-0.5))),1)</f>
        <v>0.168473684210523</v>
      </c>
      <c r="J302" s="176" t="n">
        <f aca="false">IF(Calculator!$E$18="YES",IF(A302&lt;Calculator!$G$18,0,MIN(MIN(MOD(A302/Calculator!$F$18,1),1-MOD(A302/Calculator!$F$18,1)),ABS(MOD(A302/Calculator!$F$18,1)-0.5))),1)</f>
        <v>0.0731087719298218</v>
      </c>
      <c r="K302" s="176" t="n">
        <f aca="false">IF(Calculator!$E$19="YES",IF(A302&lt;Calculator!$G$19,0,MIN(MIN(MOD(A302/Calculator!$F$19,1),1-MOD(A302/Calculator!$F$19,1)),ABS(MOD(A302/Calculator!$F$19,1)-0.5))),1)</f>
        <v>0.025228070175439</v>
      </c>
      <c r="L302" s="176" t="n">
        <f aca="false">IF(Calculator!$E$20="YES",IF(A302&lt;Calculator!$G$20,0,MIN(MIN(MOD(A302/Calculator!$F$20,1),1-MOD(A302/Calculator!$F$20,1)),ABS(MOD(A302/Calculator!$F$20,1)-0.5))),1)</f>
        <v>1</v>
      </c>
      <c r="M302" s="176" t="n">
        <f aca="false">MIN(B302:L302)</f>
        <v>0.025228070175439</v>
      </c>
      <c r="N302" s="176" t="n">
        <f aca="false">SUMPRODUCT(($M$5:$M$555&gt;M302)*1)+SUMPRODUCT(($M$5:$M$555=M302)*(ROW($M$5:$M$555)&lt;ROW(M302)))+1</f>
        <v>251</v>
      </c>
      <c r="O302" s="176" t="str">
        <f aca="false">IF(M302&gt;=0.2,"★★★ EXCELLENT",IF(M302&gt;=0.12,"★★  GOOD",IF(M302&gt;=0.07,"★  FAIR",IF(M302&gt;=0.025,"⚠  MARGINAL","✗  AVOID"))))</f>
        <v>⚠  MARGINAL</v>
      </c>
    </row>
    <row r="303" customFormat="false" ht="15" hidden="false" customHeight="true" outlineLevel="0" collapsed="false">
      <c r="A303" s="173" t="n">
        <v>34.8</v>
      </c>
      <c r="B303" s="174" t="n">
        <f aca="false">IF(Calculator!$E$10="YES",IF(A303&lt;Calculator!$G$10,0,MIN(MIN(MOD(A303/Calculator!$F$10,1),1-MOD(A303/Calculator!$F$10,1)),ABS(MOD(A303/Calculator!$F$10,1)-0.5))),1)</f>
        <v>1</v>
      </c>
      <c r="C303" s="174" t="n">
        <f aca="false">IF(Calculator!$E$11="YES",IF(A303&lt;Calculator!$G$11,0,MIN(MIN(MOD(A303/Calculator!$F$11,1),1-MOD(A303/Calculator!$F$11,1)),ABS(MOD(A303/Calculator!$F$11,1)-0.5))),1)</f>
        <v>1</v>
      </c>
      <c r="D303" s="174" t="n">
        <f aca="false">IF(Calculator!$E$12="YES",IF(A303&lt;Calculator!$G$12,0,MIN(MIN(MOD(A303/Calculator!$F$12,1),1-MOD(A303/Calculator!$F$12,1)),ABS(MOD(A303/Calculator!$F$12,1)-0.5))),1)</f>
        <v>1</v>
      </c>
      <c r="E303" s="174" t="n">
        <f aca="false">IF(Calculator!$E$13="YES",IF(A303&lt;Calculator!$G$13,0,MIN(MIN(MOD(A303/Calculator!$F$13,1),1-MOD(A303/Calculator!$F$13,1)),ABS(MOD(A303/Calculator!$F$13,1)-0.5))),1)</f>
        <v>0.246105263157897</v>
      </c>
      <c r="F303" s="174" t="n">
        <f aca="false">IF(Calculator!$E$14="YES",IF(A303&lt;Calculator!$G$14,0,MIN(MIN(MOD(A303/Calculator!$F$14,1),1-MOD(A303/Calculator!$F$14,1)),ABS(MOD(A303/Calculator!$F$14,1)-0.5))),1)</f>
        <v>0.0273684210526364</v>
      </c>
      <c r="G303" s="174" t="n">
        <f aca="false">IF(Calculator!$E$15="YES",IF(A303&lt;Calculator!$G$15,0,MIN(MIN(MOD(A303/Calculator!$F$15,1),1-MOD(A303/Calculator!$F$15,1)),ABS(MOD(A303/Calculator!$F$15,1)-0.5))),1)</f>
        <v>0.0383157894736841</v>
      </c>
      <c r="H303" s="174" t="n">
        <f aca="false">IF(Calculator!$E$16="YES",IF(A303&lt;Calculator!$G$16,0,MIN(MIN(MOD(A303/Calculator!$F$16,1),1-MOD(A303/Calculator!$F$16,1)),ABS(MOD(A303/Calculator!$F$16,1)-0.5))),1)</f>
        <v>0.0753936842105238</v>
      </c>
      <c r="I303" s="174" t="n">
        <f aca="false">IF(Calculator!$E$17="YES",IF(A303&lt;Calculator!$G$17,0,MIN(MIN(MOD(A303/Calculator!$F$17,1),1-MOD(A303/Calculator!$F$17,1)),ABS(MOD(A303/Calculator!$F$17,1)-0.5))),1)</f>
        <v>0.183368421052627</v>
      </c>
      <c r="J303" s="174" t="n">
        <f aca="false">IF(Calculator!$E$18="YES",IF(A303&lt;Calculator!$G$18,0,MIN(MIN(MOD(A303/Calculator!$F$18,1),1-MOD(A303/Calculator!$F$18,1)),ABS(MOD(A303/Calculator!$F$18,1)-0.5))),1)</f>
        <v>0.0906105263157864</v>
      </c>
      <c r="K303" s="174" t="n">
        <f aca="false">IF(Calculator!$E$19="YES",IF(A303&lt;Calculator!$G$19,0,MIN(MIN(MOD(A303/Calculator!$F$19,1),1-MOD(A303/Calculator!$F$19,1)),ABS(MOD(A303/Calculator!$F$19,1)-0.5))),1)</f>
        <v>0.0454736842105259</v>
      </c>
      <c r="L303" s="174" t="n">
        <f aca="false">IF(Calculator!$E$20="YES",IF(A303&lt;Calculator!$G$20,0,MIN(MIN(MOD(A303/Calculator!$F$20,1),1-MOD(A303/Calculator!$F$20,1)),ABS(MOD(A303/Calculator!$F$20,1)-0.5))),1)</f>
        <v>1</v>
      </c>
      <c r="M303" s="174" t="n">
        <f aca="false">MIN(B303:L303)</f>
        <v>0.0273684210526364</v>
      </c>
      <c r="N303" s="174" t="n">
        <f aca="false">SUMPRODUCT(($M$5:$M$555&gt;M303)*1)+SUMPRODUCT(($M$5:$M$555=M303)*(ROW($M$5:$M$555)&lt;ROW(M303)))+1</f>
        <v>232</v>
      </c>
      <c r="O303" s="174" t="str">
        <f aca="false">IF(M303&gt;=0.2,"★★★ EXCELLENT",IF(M303&gt;=0.12,"★★  GOOD",IF(M303&gt;=0.07,"★  FAIR",IF(M303&gt;=0.025,"⚠  MARGINAL","✗  AVOID"))))</f>
        <v>⚠  MARGINAL</v>
      </c>
    </row>
    <row r="304" customFormat="false" ht="15" hidden="false" customHeight="true" outlineLevel="0" collapsed="false">
      <c r="A304" s="175" t="n">
        <v>34.9</v>
      </c>
      <c r="B304" s="176" t="n">
        <f aca="false">IF(Calculator!$E$10="YES",IF(A304&lt;Calculator!$G$10,0,MIN(MIN(MOD(A304/Calculator!$F$10,1),1-MOD(A304/Calculator!$F$10,1)),ABS(MOD(A304/Calculator!$F$10,1)-0.5))),1)</f>
        <v>1</v>
      </c>
      <c r="C304" s="176" t="n">
        <f aca="false">IF(Calculator!$E$11="YES",IF(A304&lt;Calculator!$G$11,0,MIN(MIN(MOD(A304/Calculator!$F$11,1),1-MOD(A304/Calculator!$F$11,1)),ABS(MOD(A304/Calculator!$F$11,1)-0.5))),1)</f>
        <v>1</v>
      </c>
      <c r="D304" s="176" t="n">
        <f aca="false">IF(Calculator!$E$12="YES",IF(A304&lt;Calculator!$G$12,0,MIN(MIN(MOD(A304/Calculator!$F$12,1),1-MOD(A304/Calculator!$F$12,1)),ABS(MOD(A304/Calculator!$F$12,1)-0.5))),1)</f>
        <v>1</v>
      </c>
      <c r="E304" s="176" t="n">
        <f aca="false">IF(Calculator!$E$13="YES",IF(A304&lt;Calculator!$G$13,0,MIN(MIN(MOD(A304/Calculator!$F$13,1),1-MOD(A304/Calculator!$F$13,1)),ABS(MOD(A304/Calculator!$F$13,1)-0.5))),1)</f>
        <v>0.248877192982454</v>
      </c>
      <c r="F304" s="176" t="n">
        <f aca="false">IF(Calculator!$E$14="YES",IF(A304&lt;Calculator!$G$14,0,MIN(MIN(MOD(A304/Calculator!$F$14,1),1-MOD(A304/Calculator!$F$14,1)),ABS(MOD(A304/Calculator!$F$14,1)-0.5))),1)</f>
        <v>0.0202631578947412</v>
      </c>
      <c r="G304" s="176" t="n">
        <f aca="false">IF(Calculator!$E$15="YES",IF(A304&lt;Calculator!$G$15,0,MIN(MIN(MOD(A304/Calculator!$F$15,1),1-MOD(A304/Calculator!$F$15,1)),ABS(MOD(A304/Calculator!$F$15,1)-0.5))),1)</f>
        <v>0.0283684210526314</v>
      </c>
      <c r="H304" s="176" t="n">
        <f aca="false">IF(Calculator!$E$16="YES",IF(A304&lt;Calculator!$G$16,0,MIN(MIN(MOD(A304/Calculator!$F$16,1),1-MOD(A304/Calculator!$F$16,1)),ABS(MOD(A304/Calculator!$F$16,1)-0.5))),1)</f>
        <v>0.0626792982456115</v>
      </c>
      <c r="I304" s="176" t="n">
        <f aca="false">IF(Calculator!$E$17="YES",IF(A304&lt;Calculator!$G$17,0,MIN(MIN(MOD(A304/Calculator!$F$17,1),1-MOD(A304/Calculator!$F$17,1)),ABS(MOD(A304/Calculator!$F$17,1)-0.5))),1)</f>
        <v>0.198263157894733</v>
      </c>
      <c r="J304" s="176" t="n">
        <f aca="false">IF(Calculator!$E$18="YES",IF(A304&lt;Calculator!$G$18,0,MIN(MIN(MOD(A304/Calculator!$F$18,1),1-MOD(A304/Calculator!$F$18,1)),ABS(MOD(A304/Calculator!$F$18,1)-0.5))),1)</f>
        <v>0.108112280701751</v>
      </c>
      <c r="K304" s="176" t="n">
        <f aca="false">IF(Calculator!$E$19="YES",IF(A304&lt;Calculator!$G$19,0,MIN(MIN(MOD(A304/Calculator!$F$19,1),1-MOD(A304/Calculator!$F$19,1)),ABS(MOD(A304/Calculator!$F$19,1)-0.5))),1)</f>
        <v>0.0657192982456136</v>
      </c>
      <c r="L304" s="176" t="n">
        <f aca="false">IF(Calculator!$E$20="YES",IF(A304&lt;Calculator!$G$20,0,MIN(MIN(MOD(A304/Calculator!$F$20,1),1-MOD(A304/Calculator!$F$20,1)),ABS(MOD(A304/Calculator!$F$20,1)-0.5))),1)</f>
        <v>1</v>
      </c>
      <c r="M304" s="176" t="n">
        <f aca="false">MIN(B304:L304)</f>
        <v>0.0202631578947412</v>
      </c>
      <c r="N304" s="176" t="n">
        <f aca="false">SUMPRODUCT(($M$5:$M$555&gt;M304)*1)+SUMPRODUCT(($M$5:$M$555=M304)*(ROW($M$5:$M$555)&lt;ROW(M304)))+1</f>
        <v>289</v>
      </c>
      <c r="O304" s="176" t="str">
        <f aca="false">IF(M304&gt;=0.2,"★★★ EXCELLENT",IF(M304&gt;=0.12,"★★  GOOD",IF(M304&gt;=0.07,"★  FAIR",IF(M304&gt;=0.025,"⚠  MARGINAL","✗  AVOID"))))</f>
        <v>✗  AVOID</v>
      </c>
    </row>
    <row r="305" customFormat="false" ht="15" hidden="false" customHeight="true" outlineLevel="0" collapsed="false">
      <c r="A305" s="173" t="n">
        <v>35</v>
      </c>
      <c r="B305" s="174" t="n">
        <f aca="false">IF(Calculator!$E$10="YES",IF(A305&lt;Calculator!$G$10,0,MIN(MIN(MOD(A305/Calculator!$F$10,1),1-MOD(A305/Calculator!$F$10,1)),ABS(MOD(A305/Calculator!$F$10,1)-0.5))),1)</f>
        <v>1</v>
      </c>
      <c r="C305" s="174" t="n">
        <f aca="false">IF(Calculator!$E$11="YES",IF(A305&lt;Calculator!$G$11,0,MIN(MIN(MOD(A305/Calculator!$F$11,1),1-MOD(A305/Calculator!$F$11,1)),ABS(MOD(A305/Calculator!$F$11,1)-0.5))),1)</f>
        <v>1</v>
      </c>
      <c r="D305" s="174" t="n">
        <f aca="false">IF(Calculator!$E$12="YES",IF(A305&lt;Calculator!$G$12,0,MIN(MIN(MOD(A305/Calculator!$F$12,1),1-MOD(A305/Calculator!$F$12,1)),ABS(MOD(A305/Calculator!$F$12,1)-0.5))),1)</f>
        <v>1</v>
      </c>
      <c r="E305" s="174" t="n">
        <f aca="false">IF(Calculator!$E$13="YES",IF(A305&lt;Calculator!$G$13,0,MIN(MIN(MOD(A305/Calculator!$F$13,1),1-MOD(A305/Calculator!$F$13,1)),ABS(MOD(A305/Calculator!$F$13,1)-0.5))),1)</f>
        <v>0.243859649122804</v>
      </c>
      <c r="F305" s="174" t="n">
        <f aca="false">IF(Calculator!$E$14="YES",IF(A305&lt;Calculator!$G$14,0,MIN(MIN(MOD(A305/Calculator!$F$14,1),1-MOD(A305/Calculator!$F$14,1)),ABS(MOD(A305/Calculator!$F$14,1)-0.5))),1)</f>
        <v>0.0131578947368465</v>
      </c>
      <c r="G305" s="174" t="n">
        <f aca="false">IF(Calculator!$E$15="YES",IF(A305&lt;Calculator!$G$15,0,MIN(MIN(MOD(A305/Calculator!$F$15,1),1-MOD(A305/Calculator!$F$15,1)),ABS(MOD(A305/Calculator!$F$15,1)-0.5))),1)</f>
        <v>0.0184210526315787</v>
      </c>
      <c r="H305" s="174" t="n">
        <f aca="false">IF(Calculator!$E$16="YES",IF(A305&lt;Calculator!$G$16,0,MIN(MIN(MOD(A305/Calculator!$F$16,1),1-MOD(A305/Calculator!$F$16,1)),ABS(MOD(A305/Calculator!$F$16,1)-0.5))),1)</f>
        <v>0.0499649122806991</v>
      </c>
      <c r="I305" s="174" t="n">
        <f aca="false">IF(Calculator!$E$17="YES",IF(A305&lt;Calculator!$G$17,0,MIN(MIN(MOD(A305/Calculator!$F$17,1),1-MOD(A305/Calculator!$F$17,1)),ABS(MOD(A305/Calculator!$F$17,1)-0.5))),1)</f>
        <v>0.213157894736838</v>
      </c>
      <c r="J305" s="174" t="n">
        <f aca="false">IF(Calculator!$E$18="YES",IF(A305&lt;Calculator!$G$18,0,MIN(MIN(MOD(A305/Calculator!$F$18,1),1-MOD(A305/Calculator!$F$18,1)),ABS(MOD(A305/Calculator!$F$18,1)-0.5))),1)</f>
        <v>0.125614035087716</v>
      </c>
      <c r="K305" s="174" t="n">
        <f aca="false">IF(Calculator!$E$19="YES",IF(A305&lt;Calculator!$G$19,0,MIN(MIN(MOD(A305/Calculator!$F$19,1),1-MOD(A305/Calculator!$F$19,1)),ABS(MOD(A305/Calculator!$F$19,1)-0.5))),1)</f>
        <v>0.0859649122807014</v>
      </c>
      <c r="L305" s="174" t="n">
        <f aca="false">IF(Calculator!$E$20="YES",IF(A305&lt;Calculator!$G$20,0,MIN(MIN(MOD(A305/Calculator!$F$20,1),1-MOD(A305/Calculator!$F$20,1)),ABS(MOD(A305/Calculator!$F$20,1)-0.5))),1)</f>
        <v>1</v>
      </c>
      <c r="M305" s="174" t="n">
        <f aca="false">MIN(B305:L305)</f>
        <v>0.0131578947368465</v>
      </c>
      <c r="N305" s="174" t="n">
        <f aca="false">SUMPRODUCT(($M$5:$M$555&gt;M305)*1)+SUMPRODUCT(($M$5:$M$555=M305)*(ROW($M$5:$M$555)&lt;ROW(M305)))+1</f>
        <v>347</v>
      </c>
      <c r="O305" s="174" t="str">
        <f aca="false">IF(M305&gt;=0.2,"★★★ EXCELLENT",IF(M305&gt;=0.12,"★★  GOOD",IF(M305&gt;=0.07,"★  FAIR",IF(M305&gt;=0.025,"⚠  MARGINAL","✗  AVOID"))))</f>
        <v>✗  AVOID</v>
      </c>
    </row>
    <row r="306" customFormat="false" ht="15" hidden="false" customHeight="true" outlineLevel="0" collapsed="false">
      <c r="A306" s="175" t="n">
        <v>35.1</v>
      </c>
      <c r="B306" s="176" t="n">
        <f aca="false">IF(Calculator!$E$10="YES",IF(A306&lt;Calculator!$G$10,0,MIN(MIN(MOD(A306/Calculator!$F$10,1),1-MOD(A306/Calculator!$F$10,1)),ABS(MOD(A306/Calculator!$F$10,1)-0.5))),1)</f>
        <v>1</v>
      </c>
      <c r="C306" s="176" t="n">
        <f aca="false">IF(Calculator!$E$11="YES",IF(A306&lt;Calculator!$G$11,0,MIN(MIN(MOD(A306/Calculator!$F$11,1),1-MOD(A306/Calculator!$F$11,1)),ABS(MOD(A306/Calculator!$F$11,1)-0.5))),1)</f>
        <v>1</v>
      </c>
      <c r="D306" s="176" t="n">
        <f aca="false">IF(Calculator!$E$12="YES",IF(A306&lt;Calculator!$G$12,0,MIN(MIN(MOD(A306/Calculator!$F$12,1),1-MOD(A306/Calculator!$F$12,1)),ABS(MOD(A306/Calculator!$F$12,1)-0.5))),1)</f>
        <v>1</v>
      </c>
      <c r="E306" s="176" t="n">
        <f aca="false">IF(Calculator!$E$13="YES",IF(A306&lt;Calculator!$G$13,0,MIN(MIN(MOD(A306/Calculator!$F$13,1),1-MOD(A306/Calculator!$F$13,1)),ABS(MOD(A306/Calculator!$F$13,1)-0.5))),1)</f>
        <v>0.238842105263155</v>
      </c>
      <c r="F306" s="176" t="n">
        <f aca="false">IF(Calculator!$E$14="YES",IF(A306&lt;Calculator!$G$14,0,MIN(MIN(MOD(A306/Calculator!$F$14,1),1-MOD(A306/Calculator!$F$14,1)),ABS(MOD(A306/Calculator!$F$14,1)-0.5))),1)</f>
        <v>0.00605263157895175</v>
      </c>
      <c r="G306" s="176" t="n">
        <f aca="false">IF(Calculator!$E$15="YES",IF(A306&lt;Calculator!$G$15,0,MIN(MIN(MOD(A306/Calculator!$F$15,1),1-MOD(A306/Calculator!$F$15,1)),ABS(MOD(A306/Calculator!$F$15,1)-0.5))),1)</f>
        <v>0.00847368421052597</v>
      </c>
      <c r="H306" s="176" t="n">
        <f aca="false">IF(Calculator!$E$16="YES",IF(A306&lt;Calculator!$G$16,0,MIN(MIN(MOD(A306/Calculator!$F$16,1),1-MOD(A306/Calculator!$F$16,1)),ABS(MOD(A306/Calculator!$F$16,1)-0.5))),1)</f>
        <v>0.0372505263157859</v>
      </c>
      <c r="I306" s="176" t="n">
        <f aca="false">IF(Calculator!$E$17="YES",IF(A306&lt;Calculator!$G$17,0,MIN(MIN(MOD(A306/Calculator!$F$17,1),1-MOD(A306/Calculator!$F$17,1)),ABS(MOD(A306/Calculator!$F$17,1)-0.5))),1)</f>
        <v>0.228052631578944</v>
      </c>
      <c r="J306" s="176" t="n">
        <f aca="false">IF(Calculator!$E$18="YES",IF(A306&lt;Calculator!$G$18,0,MIN(MIN(MOD(A306/Calculator!$F$18,1),1-MOD(A306/Calculator!$F$18,1)),ABS(MOD(A306/Calculator!$F$18,1)-0.5))),1)</f>
        <v>0.143115789473682</v>
      </c>
      <c r="K306" s="176" t="n">
        <f aca="false">IF(Calculator!$E$19="YES",IF(A306&lt;Calculator!$G$19,0,MIN(MIN(MOD(A306/Calculator!$F$19,1),1-MOD(A306/Calculator!$F$19,1)),ABS(MOD(A306/Calculator!$F$19,1)-0.5))),1)</f>
        <v>0.10621052631579</v>
      </c>
      <c r="L306" s="176" t="n">
        <f aca="false">IF(Calculator!$E$20="YES",IF(A306&lt;Calculator!$G$20,0,MIN(MIN(MOD(A306/Calculator!$F$20,1),1-MOD(A306/Calculator!$F$20,1)),ABS(MOD(A306/Calculator!$F$20,1)-0.5))),1)</f>
        <v>1</v>
      </c>
      <c r="M306" s="176" t="n">
        <f aca="false">MIN(B306:L306)</f>
        <v>0.00605263157895175</v>
      </c>
      <c r="N306" s="176" t="n">
        <f aca="false">SUMPRODUCT(($M$5:$M$555&gt;M306)*1)+SUMPRODUCT(($M$5:$M$555=M306)*(ROW($M$5:$M$555)&lt;ROW(M306)))+1</f>
        <v>420</v>
      </c>
      <c r="O306" s="176" t="str">
        <f aca="false">IF(M306&gt;=0.2,"★★★ EXCELLENT",IF(M306&gt;=0.12,"★★  GOOD",IF(M306&gt;=0.07,"★  FAIR",IF(M306&gt;=0.025,"⚠  MARGINAL","✗  AVOID"))))</f>
        <v>✗  AVOID</v>
      </c>
    </row>
    <row r="307" customFormat="false" ht="15" hidden="false" customHeight="true" outlineLevel="0" collapsed="false">
      <c r="A307" s="173" t="n">
        <v>35.2</v>
      </c>
      <c r="B307" s="174" t="n">
        <f aca="false">IF(Calculator!$E$10="YES",IF(A307&lt;Calculator!$G$10,0,MIN(MIN(MOD(A307/Calculator!$F$10,1),1-MOD(A307/Calculator!$F$10,1)),ABS(MOD(A307/Calculator!$F$10,1)-0.5))),1)</f>
        <v>1</v>
      </c>
      <c r="C307" s="174" t="n">
        <f aca="false">IF(Calculator!$E$11="YES",IF(A307&lt;Calculator!$G$11,0,MIN(MIN(MOD(A307/Calculator!$F$11,1),1-MOD(A307/Calculator!$F$11,1)),ABS(MOD(A307/Calculator!$F$11,1)-0.5))),1)</f>
        <v>1</v>
      </c>
      <c r="D307" s="174" t="n">
        <f aca="false">IF(Calculator!$E$12="YES",IF(A307&lt;Calculator!$G$12,0,MIN(MIN(MOD(A307/Calculator!$F$12,1),1-MOD(A307/Calculator!$F$12,1)),ABS(MOD(A307/Calculator!$F$12,1)-0.5))),1)</f>
        <v>1</v>
      </c>
      <c r="E307" s="174" t="n">
        <f aca="false">IF(Calculator!$E$13="YES",IF(A307&lt;Calculator!$G$13,0,MIN(MIN(MOD(A307/Calculator!$F$13,1),1-MOD(A307/Calculator!$F$13,1)),ABS(MOD(A307/Calculator!$F$13,1)-0.5))),1)</f>
        <v>0.233824561403506</v>
      </c>
      <c r="F307" s="174" t="n">
        <f aca="false">IF(Calculator!$E$14="YES",IF(A307&lt;Calculator!$G$14,0,MIN(MIN(MOD(A307/Calculator!$F$14,1),1-MOD(A307/Calculator!$F$14,1)),ABS(MOD(A307/Calculator!$F$14,1)-0.5))),1)</f>
        <v>0.00105263157894298</v>
      </c>
      <c r="G307" s="174" t="n">
        <f aca="false">IF(Calculator!$E$15="YES",IF(A307&lt;Calculator!$G$15,0,MIN(MIN(MOD(A307/Calculator!$F$15,1),1-MOD(A307/Calculator!$F$15,1)),ABS(MOD(A307/Calculator!$F$15,1)-0.5))),1)</f>
        <v>0.00147368421052674</v>
      </c>
      <c r="H307" s="174" t="n">
        <f aca="false">IF(Calculator!$E$16="YES",IF(A307&lt;Calculator!$G$16,0,MIN(MIN(MOD(A307/Calculator!$F$16,1),1-MOD(A307/Calculator!$F$16,1)),ABS(MOD(A307/Calculator!$F$16,1)-0.5))),1)</f>
        <v>0.0245361403508735</v>
      </c>
      <c r="I307" s="174" t="n">
        <f aca="false">IF(Calculator!$E$17="YES",IF(A307&lt;Calculator!$G$17,0,MIN(MIN(MOD(A307/Calculator!$F$17,1),1-MOD(A307/Calculator!$F$17,1)),ABS(MOD(A307/Calculator!$F$17,1)-0.5))),1)</f>
        <v>0.242947368421049</v>
      </c>
      <c r="J307" s="174" t="n">
        <f aca="false">IF(Calculator!$E$18="YES",IF(A307&lt;Calculator!$G$18,0,MIN(MIN(MOD(A307/Calculator!$F$18,1),1-MOD(A307/Calculator!$F$18,1)),ABS(MOD(A307/Calculator!$F$18,1)-0.5))),1)</f>
        <v>0.160617543859646</v>
      </c>
      <c r="K307" s="174" t="n">
        <f aca="false">IF(Calculator!$E$19="YES",IF(A307&lt;Calculator!$G$19,0,MIN(MIN(MOD(A307/Calculator!$F$19,1),1-MOD(A307/Calculator!$F$19,1)),ABS(MOD(A307/Calculator!$F$19,1)-0.5))),1)</f>
        <v>0.126456140350878</v>
      </c>
      <c r="L307" s="174" t="n">
        <f aca="false">IF(Calculator!$E$20="YES",IF(A307&lt;Calculator!$G$20,0,MIN(MIN(MOD(A307/Calculator!$F$20,1),1-MOD(A307/Calculator!$F$20,1)),ABS(MOD(A307/Calculator!$F$20,1)-0.5))),1)</f>
        <v>1</v>
      </c>
      <c r="M307" s="174" t="n">
        <f aca="false">MIN(B307:L307)</f>
        <v>0.00105263157894298</v>
      </c>
      <c r="N307" s="174" t="n">
        <f aca="false">SUMPRODUCT(($M$5:$M$555&gt;M307)*1)+SUMPRODUCT(($M$5:$M$555=M307)*(ROW($M$5:$M$555)&lt;ROW(M307)))+1</f>
        <v>485</v>
      </c>
      <c r="O307" s="174" t="str">
        <f aca="false">IF(M307&gt;=0.2,"★★★ EXCELLENT",IF(M307&gt;=0.12,"★★  GOOD",IF(M307&gt;=0.07,"★  FAIR",IF(M307&gt;=0.025,"⚠  MARGINAL","✗  AVOID"))))</f>
        <v>✗  AVOID</v>
      </c>
    </row>
    <row r="308" customFormat="false" ht="15" hidden="false" customHeight="true" outlineLevel="0" collapsed="false">
      <c r="A308" s="175" t="n">
        <v>35.3</v>
      </c>
      <c r="B308" s="176" t="n">
        <f aca="false">IF(Calculator!$E$10="YES",IF(A308&lt;Calculator!$G$10,0,MIN(MIN(MOD(A308/Calculator!$F$10,1),1-MOD(A308/Calculator!$F$10,1)),ABS(MOD(A308/Calculator!$F$10,1)-0.5))),1)</f>
        <v>1</v>
      </c>
      <c r="C308" s="176" t="n">
        <f aca="false">IF(Calculator!$E$11="YES",IF(A308&lt;Calculator!$G$11,0,MIN(MIN(MOD(A308/Calculator!$F$11,1),1-MOD(A308/Calculator!$F$11,1)),ABS(MOD(A308/Calculator!$F$11,1)-0.5))),1)</f>
        <v>1</v>
      </c>
      <c r="D308" s="176" t="n">
        <f aca="false">IF(Calculator!$E$12="YES",IF(A308&lt;Calculator!$G$12,0,MIN(MIN(MOD(A308/Calculator!$F$12,1),1-MOD(A308/Calculator!$F$12,1)),ABS(MOD(A308/Calculator!$F$12,1)-0.5))),1)</f>
        <v>1</v>
      </c>
      <c r="E308" s="176" t="n">
        <f aca="false">IF(Calculator!$E$13="YES",IF(A308&lt;Calculator!$G$13,0,MIN(MIN(MOD(A308/Calculator!$F$13,1),1-MOD(A308/Calculator!$F$13,1)),ABS(MOD(A308/Calculator!$F$13,1)-0.5))),1)</f>
        <v>0.228807017543857</v>
      </c>
      <c r="F308" s="176" t="n">
        <f aca="false">IF(Calculator!$E$14="YES",IF(A308&lt;Calculator!$G$14,0,MIN(MIN(MOD(A308/Calculator!$F$14,1),1-MOD(A308/Calculator!$F$14,1)),ABS(MOD(A308/Calculator!$F$14,1)-0.5))),1)</f>
        <v>0.00815789473683726</v>
      </c>
      <c r="G308" s="176" t="n">
        <f aca="false">IF(Calculator!$E$15="YES",IF(A308&lt;Calculator!$G$15,0,MIN(MIN(MOD(A308/Calculator!$F$15,1),1-MOD(A308/Calculator!$F$15,1)),ABS(MOD(A308/Calculator!$F$15,1)-0.5))),1)</f>
        <v>0.011421052631579</v>
      </c>
      <c r="H308" s="176" t="n">
        <f aca="false">IF(Calculator!$E$16="YES",IF(A308&lt;Calculator!$G$16,0,MIN(MIN(MOD(A308/Calculator!$F$16,1),1-MOD(A308/Calculator!$F$16,1)),ABS(MOD(A308/Calculator!$F$16,1)-0.5))),1)</f>
        <v>0.011821754385962</v>
      </c>
      <c r="I308" s="176" t="n">
        <f aca="false">IF(Calculator!$E$17="YES",IF(A308&lt;Calculator!$G$17,0,MIN(MIN(MOD(A308/Calculator!$F$17,1),1-MOD(A308/Calculator!$F$17,1)),ABS(MOD(A308/Calculator!$F$17,1)-0.5))),1)</f>
        <v>0.242157894736846</v>
      </c>
      <c r="J308" s="176" t="n">
        <f aca="false">IF(Calculator!$E$18="YES",IF(A308&lt;Calculator!$G$18,0,MIN(MIN(MOD(A308/Calculator!$F$18,1),1-MOD(A308/Calculator!$F$18,1)),ABS(MOD(A308/Calculator!$F$18,1)-0.5))),1)</f>
        <v>0.178119298245611</v>
      </c>
      <c r="K308" s="176" t="n">
        <f aca="false">IF(Calculator!$E$19="YES",IF(A308&lt;Calculator!$G$19,0,MIN(MIN(MOD(A308/Calculator!$F$19,1),1-MOD(A308/Calculator!$F$19,1)),ABS(MOD(A308/Calculator!$F$19,1)-0.5))),1)</f>
        <v>0.146701754385965</v>
      </c>
      <c r="L308" s="176" t="n">
        <f aca="false">IF(Calculator!$E$20="YES",IF(A308&lt;Calculator!$G$20,0,MIN(MIN(MOD(A308/Calculator!$F$20,1),1-MOD(A308/Calculator!$F$20,1)),ABS(MOD(A308/Calculator!$F$20,1)-0.5))),1)</f>
        <v>1</v>
      </c>
      <c r="M308" s="176" t="n">
        <f aca="false">MIN(B308:L308)</f>
        <v>0.00815789473683726</v>
      </c>
      <c r="N308" s="176" t="n">
        <f aca="false">SUMPRODUCT(($M$5:$M$555&gt;M308)*1)+SUMPRODUCT(($M$5:$M$555=M308)*(ROW($M$5:$M$555)&lt;ROW(M308)))+1</f>
        <v>397</v>
      </c>
      <c r="O308" s="176" t="str">
        <f aca="false">IF(M308&gt;=0.2,"★★★ EXCELLENT",IF(M308&gt;=0.12,"★★  GOOD",IF(M308&gt;=0.07,"★  FAIR",IF(M308&gt;=0.025,"⚠  MARGINAL","✗  AVOID"))))</f>
        <v>✗  AVOID</v>
      </c>
    </row>
    <row r="309" customFormat="false" ht="15" hidden="false" customHeight="true" outlineLevel="0" collapsed="false">
      <c r="A309" s="173" t="n">
        <v>35.4</v>
      </c>
      <c r="B309" s="174" t="n">
        <f aca="false">IF(Calculator!$E$10="YES",IF(A309&lt;Calculator!$G$10,0,MIN(MIN(MOD(A309/Calculator!$F$10,1),1-MOD(A309/Calculator!$F$10,1)),ABS(MOD(A309/Calculator!$F$10,1)-0.5))),1)</f>
        <v>1</v>
      </c>
      <c r="C309" s="174" t="n">
        <f aca="false">IF(Calculator!$E$11="YES",IF(A309&lt;Calculator!$G$11,0,MIN(MIN(MOD(A309/Calculator!$F$11,1),1-MOD(A309/Calculator!$F$11,1)),ABS(MOD(A309/Calculator!$F$11,1)-0.5))),1)</f>
        <v>1</v>
      </c>
      <c r="D309" s="174" t="n">
        <f aca="false">IF(Calculator!$E$12="YES",IF(A309&lt;Calculator!$G$12,0,MIN(MIN(MOD(A309/Calculator!$F$12,1),1-MOD(A309/Calculator!$F$12,1)),ABS(MOD(A309/Calculator!$F$12,1)-0.5))),1)</f>
        <v>1</v>
      </c>
      <c r="E309" s="174" t="n">
        <f aca="false">IF(Calculator!$E$13="YES",IF(A309&lt;Calculator!$G$13,0,MIN(MIN(MOD(A309/Calculator!$F$13,1),1-MOD(A309/Calculator!$F$13,1)),ABS(MOD(A309/Calculator!$F$13,1)-0.5))),1)</f>
        <v>0.223789473684208</v>
      </c>
      <c r="F309" s="174" t="n">
        <f aca="false">IF(Calculator!$E$14="YES",IF(A309&lt;Calculator!$G$14,0,MIN(MIN(MOD(A309/Calculator!$F$14,1),1-MOD(A309/Calculator!$F$14,1)),ABS(MOD(A309/Calculator!$F$14,1)-0.5))),1)</f>
        <v>0.0152631578947324</v>
      </c>
      <c r="G309" s="174" t="n">
        <f aca="false">IF(Calculator!$E$15="YES",IF(A309&lt;Calculator!$G$15,0,MIN(MIN(MOD(A309/Calculator!$F$15,1),1-MOD(A309/Calculator!$F$15,1)),ABS(MOD(A309/Calculator!$F$15,1)-0.5))),1)</f>
        <v>0.0213684210526317</v>
      </c>
      <c r="H309" s="174" t="n">
        <f aca="false">IF(Calculator!$E$16="YES",IF(A309&lt;Calculator!$G$16,0,MIN(MIN(MOD(A309/Calculator!$F$16,1),1-MOD(A309/Calculator!$F$16,1)),ABS(MOD(A309/Calculator!$F$16,1)-0.5))),1)</f>
        <v>0.000892631578950365</v>
      </c>
      <c r="I309" s="174" t="n">
        <f aca="false">IF(Calculator!$E$17="YES",IF(A309&lt;Calculator!$G$17,0,MIN(MIN(MOD(A309/Calculator!$F$17,1),1-MOD(A309/Calculator!$F$17,1)),ABS(MOD(A309/Calculator!$F$17,1)-0.5))),1)</f>
        <v>0.227263157894741</v>
      </c>
      <c r="J309" s="174" t="n">
        <f aca="false">IF(Calculator!$E$18="YES",IF(A309&lt;Calculator!$G$18,0,MIN(MIN(MOD(A309/Calculator!$F$18,1),1-MOD(A309/Calculator!$F$18,1)),ABS(MOD(A309/Calculator!$F$18,1)-0.5))),1)</f>
        <v>0.195621052631576</v>
      </c>
      <c r="K309" s="174" t="n">
        <f aca="false">IF(Calculator!$E$19="YES",IF(A309&lt;Calculator!$G$19,0,MIN(MIN(MOD(A309/Calculator!$F$19,1),1-MOD(A309/Calculator!$F$19,1)),ABS(MOD(A309/Calculator!$F$19,1)-0.5))),1)</f>
        <v>0.166947368421052</v>
      </c>
      <c r="L309" s="174" t="n">
        <f aca="false">IF(Calculator!$E$20="YES",IF(A309&lt;Calculator!$G$20,0,MIN(MIN(MOD(A309/Calculator!$F$20,1),1-MOD(A309/Calculator!$F$20,1)),ABS(MOD(A309/Calculator!$F$20,1)-0.5))),1)</f>
        <v>1</v>
      </c>
      <c r="M309" s="174" t="n">
        <f aca="false">MIN(B309:L309)</f>
        <v>0.000892631578950365</v>
      </c>
      <c r="N309" s="174" t="n">
        <f aca="false">SUMPRODUCT(($M$5:$M$555&gt;M309)*1)+SUMPRODUCT(($M$5:$M$555=M309)*(ROW($M$5:$M$555)&lt;ROW(M309)))+1</f>
        <v>488</v>
      </c>
      <c r="O309" s="174" t="str">
        <f aca="false">IF(M309&gt;=0.2,"★★★ EXCELLENT",IF(M309&gt;=0.12,"★★  GOOD",IF(M309&gt;=0.07,"★  FAIR",IF(M309&gt;=0.025,"⚠  MARGINAL","✗  AVOID"))))</f>
        <v>✗  AVOID</v>
      </c>
    </row>
    <row r="310" customFormat="false" ht="15" hidden="false" customHeight="true" outlineLevel="0" collapsed="false">
      <c r="A310" s="175" t="n">
        <v>35.5</v>
      </c>
      <c r="B310" s="176" t="n">
        <f aca="false">IF(Calculator!$E$10="YES",IF(A310&lt;Calculator!$G$10,0,MIN(MIN(MOD(A310/Calculator!$F$10,1),1-MOD(A310/Calculator!$F$10,1)),ABS(MOD(A310/Calculator!$F$10,1)-0.5))),1)</f>
        <v>1</v>
      </c>
      <c r="C310" s="176" t="n">
        <f aca="false">IF(Calculator!$E$11="YES",IF(A310&lt;Calculator!$G$11,0,MIN(MIN(MOD(A310/Calculator!$F$11,1),1-MOD(A310/Calculator!$F$11,1)),ABS(MOD(A310/Calculator!$F$11,1)-0.5))),1)</f>
        <v>1</v>
      </c>
      <c r="D310" s="176" t="n">
        <f aca="false">IF(Calculator!$E$12="YES",IF(A310&lt;Calculator!$G$12,0,MIN(MIN(MOD(A310/Calculator!$F$12,1),1-MOD(A310/Calculator!$F$12,1)),ABS(MOD(A310/Calculator!$F$12,1)-0.5))),1)</f>
        <v>1</v>
      </c>
      <c r="E310" s="176" t="n">
        <f aca="false">IF(Calculator!$E$13="YES",IF(A310&lt;Calculator!$G$13,0,MIN(MIN(MOD(A310/Calculator!$F$13,1),1-MOD(A310/Calculator!$F$13,1)),ABS(MOD(A310/Calculator!$F$13,1)-0.5))),1)</f>
        <v>0.218771929824559</v>
      </c>
      <c r="F310" s="176" t="n">
        <f aca="false">IF(Calculator!$E$14="YES",IF(A310&lt;Calculator!$G$14,0,MIN(MIN(MOD(A310/Calculator!$F$14,1),1-MOD(A310/Calculator!$F$14,1)),ABS(MOD(A310/Calculator!$F$14,1)-0.5))),1)</f>
        <v>0.0223684210526272</v>
      </c>
      <c r="G310" s="176" t="n">
        <f aca="false">IF(Calculator!$E$15="YES",IF(A310&lt;Calculator!$G$15,0,MIN(MIN(MOD(A310/Calculator!$F$15,1),1-MOD(A310/Calculator!$F$15,1)),ABS(MOD(A310/Calculator!$F$15,1)-0.5))),1)</f>
        <v>0.0313157894736844</v>
      </c>
      <c r="H310" s="176" t="n">
        <f aca="false">IF(Calculator!$E$16="YES",IF(A310&lt;Calculator!$G$16,0,MIN(MIN(MOD(A310/Calculator!$F$16,1),1-MOD(A310/Calculator!$F$16,1)),ABS(MOD(A310/Calculator!$F$16,1)-0.5))),1)</f>
        <v>0.0136070175438627</v>
      </c>
      <c r="I310" s="176" t="n">
        <f aca="false">IF(Calculator!$E$17="YES",IF(A310&lt;Calculator!$G$17,0,MIN(MIN(MOD(A310/Calculator!$F$17,1),1-MOD(A310/Calculator!$F$17,1)),ABS(MOD(A310/Calculator!$F$17,1)-0.5))),1)</f>
        <v>0.212368421052636</v>
      </c>
      <c r="J310" s="176" t="n">
        <f aca="false">IF(Calculator!$E$18="YES",IF(A310&lt;Calculator!$G$18,0,MIN(MIN(MOD(A310/Calculator!$F$18,1),1-MOD(A310/Calculator!$F$18,1)),ABS(MOD(A310/Calculator!$F$18,1)-0.5))),1)</f>
        <v>0.213122807017541</v>
      </c>
      <c r="K310" s="176" t="n">
        <f aca="false">IF(Calculator!$E$19="YES",IF(A310&lt;Calculator!$G$19,0,MIN(MIN(MOD(A310/Calculator!$F$19,1),1-MOD(A310/Calculator!$F$19,1)),ABS(MOD(A310/Calculator!$F$19,1)-0.5))),1)</f>
        <v>0.18719298245614</v>
      </c>
      <c r="L310" s="176" t="n">
        <f aca="false">IF(Calculator!$E$20="YES",IF(A310&lt;Calculator!$G$20,0,MIN(MIN(MOD(A310/Calculator!$F$20,1),1-MOD(A310/Calculator!$F$20,1)),ABS(MOD(A310/Calculator!$F$20,1)-0.5))),1)</f>
        <v>1</v>
      </c>
      <c r="M310" s="176" t="n">
        <f aca="false">MIN(B310:L310)</f>
        <v>0.0136070175438627</v>
      </c>
      <c r="N310" s="176" t="n">
        <f aca="false">SUMPRODUCT(($M$5:$M$555&gt;M310)*1)+SUMPRODUCT(($M$5:$M$555=M310)*(ROW($M$5:$M$555)&lt;ROW(M310)))+1</f>
        <v>341</v>
      </c>
      <c r="O310" s="176" t="str">
        <f aca="false">IF(M310&gt;=0.2,"★★★ EXCELLENT",IF(M310&gt;=0.12,"★★  GOOD",IF(M310&gt;=0.07,"★  FAIR",IF(M310&gt;=0.025,"⚠  MARGINAL","✗  AVOID"))))</f>
        <v>✗  AVOID</v>
      </c>
    </row>
    <row r="311" customFormat="false" ht="15" hidden="false" customHeight="true" outlineLevel="0" collapsed="false">
      <c r="A311" s="173" t="n">
        <v>35.6</v>
      </c>
      <c r="B311" s="174" t="n">
        <f aca="false">IF(Calculator!$E$10="YES",IF(A311&lt;Calculator!$G$10,0,MIN(MIN(MOD(A311/Calculator!$F$10,1),1-MOD(A311/Calculator!$F$10,1)),ABS(MOD(A311/Calculator!$F$10,1)-0.5))),1)</f>
        <v>1</v>
      </c>
      <c r="C311" s="174" t="n">
        <f aca="false">IF(Calculator!$E$11="YES",IF(A311&lt;Calculator!$G$11,0,MIN(MIN(MOD(A311/Calculator!$F$11,1),1-MOD(A311/Calculator!$F$11,1)),ABS(MOD(A311/Calculator!$F$11,1)-0.5))),1)</f>
        <v>1</v>
      </c>
      <c r="D311" s="174" t="n">
        <f aca="false">IF(Calculator!$E$12="YES",IF(A311&lt;Calculator!$G$12,0,MIN(MIN(MOD(A311/Calculator!$F$12,1),1-MOD(A311/Calculator!$F$12,1)),ABS(MOD(A311/Calculator!$F$12,1)-0.5))),1)</f>
        <v>1</v>
      </c>
      <c r="E311" s="174" t="n">
        <f aca="false">IF(Calculator!$E$13="YES",IF(A311&lt;Calculator!$G$13,0,MIN(MIN(MOD(A311/Calculator!$F$13,1),1-MOD(A311/Calculator!$F$13,1)),ABS(MOD(A311/Calculator!$F$13,1)-0.5))),1)</f>
        <v>0.21375438596491</v>
      </c>
      <c r="F311" s="174" t="n">
        <f aca="false">IF(Calculator!$E$14="YES",IF(A311&lt;Calculator!$G$14,0,MIN(MIN(MOD(A311/Calculator!$F$14,1),1-MOD(A311/Calculator!$F$14,1)),ABS(MOD(A311/Calculator!$F$14,1)-0.5))),1)</f>
        <v>0.0294736842105219</v>
      </c>
      <c r="G311" s="174" t="n">
        <f aca="false">IF(Calculator!$E$15="YES",IF(A311&lt;Calculator!$G$15,0,MIN(MIN(MOD(A311/Calculator!$F$15,1),1-MOD(A311/Calculator!$F$15,1)),ABS(MOD(A311/Calculator!$F$15,1)-0.5))),1)</f>
        <v>0.0412631578947371</v>
      </c>
      <c r="H311" s="174" t="n">
        <f aca="false">IF(Calculator!$E$16="YES",IF(A311&lt;Calculator!$G$16,0,MIN(MIN(MOD(A311/Calculator!$F$16,1),1-MOD(A311/Calculator!$F$16,1)),ABS(MOD(A311/Calculator!$F$16,1)-0.5))),1)</f>
        <v>0.0263214035087751</v>
      </c>
      <c r="I311" s="174" t="n">
        <f aca="false">IF(Calculator!$E$17="YES",IF(A311&lt;Calculator!$G$17,0,MIN(MIN(MOD(A311/Calculator!$F$17,1),1-MOD(A311/Calculator!$F$17,1)),ABS(MOD(A311/Calculator!$F$17,1)-0.5))),1)</f>
        <v>0.19747368421053</v>
      </c>
      <c r="J311" s="174" t="n">
        <f aca="false">IF(Calculator!$E$18="YES",IF(A311&lt;Calculator!$G$18,0,MIN(MIN(MOD(A311/Calculator!$F$18,1),1-MOD(A311/Calculator!$F$18,1)),ABS(MOD(A311/Calculator!$F$18,1)-0.5))),1)</f>
        <v>0.230624561403506</v>
      </c>
      <c r="K311" s="174" t="n">
        <f aca="false">IF(Calculator!$E$19="YES",IF(A311&lt;Calculator!$G$19,0,MIN(MIN(MOD(A311/Calculator!$F$19,1),1-MOD(A311/Calculator!$F$19,1)),ABS(MOD(A311/Calculator!$F$19,1)-0.5))),1)</f>
        <v>0.207438596491229</v>
      </c>
      <c r="L311" s="174" t="n">
        <f aca="false">IF(Calculator!$E$20="YES",IF(A311&lt;Calculator!$G$20,0,MIN(MIN(MOD(A311/Calculator!$F$20,1),1-MOD(A311/Calculator!$F$20,1)),ABS(MOD(A311/Calculator!$F$20,1)-0.5))),1)</f>
        <v>1</v>
      </c>
      <c r="M311" s="174" t="n">
        <f aca="false">MIN(B311:L311)</f>
        <v>0.0263214035087751</v>
      </c>
      <c r="N311" s="174" t="n">
        <f aca="false">SUMPRODUCT(($M$5:$M$555&gt;M311)*1)+SUMPRODUCT(($M$5:$M$555=M311)*(ROW($M$5:$M$555)&lt;ROW(M311)))+1</f>
        <v>242</v>
      </c>
      <c r="O311" s="174" t="str">
        <f aca="false">IF(M311&gt;=0.2,"★★★ EXCELLENT",IF(M311&gt;=0.12,"★★  GOOD",IF(M311&gt;=0.07,"★  FAIR",IF(M311&gt;=0.025,"⚠  MARGINAL","✗  AVOID"))))</f>
        <v>⚠  MARGINAL</v>
      </c>
    </row>
    <row r="312" customFormat="false" ht="15" hidden="false" customHeight="true" outlineLevel="0" collapsed="false">
      <c r="A312" s="175" t="n">
        <v>35.7</v>
      </c>
      <c r="B312" s="176" t="n">
        <f aca="false">IF(Calculator!$E$10="YES",IF(A312&lt;Calculator!$G$10,0,MIN(MIN(MOD(A312/Calculator!$F$10,1),1-MOD(A312/Calculator!$F$10,1)),ABS(MOD(A312/Calculator!$F$10,1)-0.5))),1)</f>
        <v>1</v>
      </c>
      <c r="C312" s="176" t="n">
        <f aca="false">IF(Calculator!$E$11="YES",IF(A312&lt;Calculator!$G$11,0,MIN(MIN(MOD(A312/Calculator!$F$11,1),1-MOD(A312/Calculator!$F$11,1)),ABS(MOD(A312/Calculator!$F$11,1)-0.5))),1)</f>
        <v>1</v>
      </c>
      <c r="D312" s="176" t="n">
        <f aca="false">IF(Calculator!$E$12="YES",IF(A312&lt;Calculator!$G$12,0,MIN(MIN(MOD(A312/Calculator!$F$12,1),1-MOD(A312/Calculator!$F$12,1)),ABS(MOD(A312/Calculator!$F$12,1)-0.5))),1)</f>
        <v>1</v>
      </c>
      <c r="E312" s="176" t="n">
        <f aca="false">IF(Calculator!$E$13="YES",IF(A312&lt;Calculator!$G$13,0,MIN(MIN(MOD(A312/Calculator!$F$13,1),1-MOD(A312/Calculator!$F$13,1)),ABS(MOD(A312/Calculator!$F$13,1)-0.5))),1)</f>
        <v>0.20873684210526</v>
      </c>
      <c r="F312" s="176" t="n">
        <f aca="false">IF(Calculator!$E$14="YES",IF(A312&lt;Calculator!$G$14,0,MIN(MIN(MOD(A312/Calculator!$F$14,1),1-MOD(A312/Calculator!$F$14,1)),ABS(MOD(A312/Calculator!$F$14,1)-0.5))),1)</f>
        <v>0.0365789473684166</v>
      </c>
      <c r="G312" s="176" t="n">
        <f aca="false">IF(Calculator!$E$15="YES",IF(A312&lt;Calculator!$G$15,0,MIN(MIN(MOD(A312/Calculator!$F$15,1),1-MOD(A312/Calculator!$F$15,1)),ABS(MOD(A312/Calculator!$F$15,1)-0.5))),1)</f>
        <v>0.0512105263157898</v>
      </c>
      <c r="H312" s="176" t="n">
        <f aca="false">IF(Calculator!$E$16="YES",IF(A312&lt;Calculator!$G$16,0,MIN(MIN(MOD(A312/Calculator!$F$16,1),1-MOD(A312/Calculator!$F$16,1)),ABS(MOD(A312/Calculator!$F$16,1)-0.5))),1)</f>
        <v>0.0390357894736875</v>
      </c>
      <c r="I312" s="176" t="n">
        <f aca="false">IF(Calculator!$E$17="YES",IF(A312&lt;Calculator!$G$17,0,MIN(MIN(MOD(A312/Calculator!$F$17,1),1-MOD(A312/Calculator!$F$17,1)),ABS(MOD(A312/Calculator!$F$17,1)-0.5))),1)</f>
        <v>0.182578947368425</v>
      </c>
      <c r="J312" s="176" t="n">
        <f aca="false">IF(Calculator!$E$18="YES",IF(A312&lt;Calculator!$G$18,0,MIN(MIN(MOD(A312/Calculator!$F$18,1),1-MOD(A312/Calculator!$F$18,1)),ABS(MOD(A312/Calculator!$F$18,1)-0.5))),1)</f>
        <v>0.248126315789471</v>
      </c>
      <c r="K312" s="176" t="n">
        <f aca="false">IF(Calculator!$E$19="YES",IF(A312&lt;Calculator!$G$19,0,MIN(MIN(MOD(A312/Calculator!$F$19,1),1-MOD(A312/Calculator!$F$19,1)),ABS(MOD(A312/Calculator!$F$19,1)-0.5))),1)</f>
        <v>0.227684210526316</v>
      </c>
      <c r="L312" s="176" t="n">
        <f aca="false">IF(Calculator!$E$20="YES",IF(A312&lt;Calculator!$G$20,0,MIN(MIN(MOD(A312/Calculator!$F$20,1),1-MOD(A312/Calculator!$F$20,1)),ABS(MOD(A312/Calculator!$F$20,1)-0.5))),1)</f>
        <v>1</v>
      </c>
      <c r="M312" s="176" t="n">
        <f aca="false">MIN(B312:L312)</f>
        <v>0.0365789473684166</v>
      </c>
      <c r="N312" s="176" t="n">
        <f aca="false">SUMPRODUCT(($M$5:$M$555&gt;M312)*1)+SUMPRODUCT(($M$5:$M$555=M312)*(ROW($M$5:$M$555)&lt;ROW(M312)))+1</f>
        <v>180</v>
      </c>
      <c r="O312" s="176" t="str">
        <f aca="false">IF(M312&gt;=0.2,"★★★ EXCELLENT",IF(M312&gt;=0.12,"★★  GOOD",IF(M312&gt;=0.07,"★  FAIR",IF(M312&gt;=0.025,"⚠  MARGINAL","✗  AVOID"))))</f>
        <v>⚠  MARGINAL</v>
      </c>
    </row>
    <row r="313" customFormat="false" ht="15" hidden="false" customHeight="true" outlineLevel="0" collapsed="false">
      <c r="A313" s="173" t="n">
        <v>35.8</v>
      </c>
      <c r="B313" s="174" t="n">
        <f aca="false">IF(Calculator!$E$10="YES",IF(A313&lt;Calculator!$G$10,0,MIN(MIN(MOD(A313/Calculator!$F$10,1),1-MOD(A313/Calculator!$F$10,1)),ABS(MOD(A313/Calculator!$F$10,1)-0.5))),1)</f>
        <v>1</v>
      </c>
      <c r="C313" s="174" t="n">
        <f aca="false">IF(Calculator!$E$11="YES",IF(A313&lt;Calculator!$G$11,0,MIN(MIN(MOD(A313/Calculator!$F$11,1),1-MOD(A313/Calculator!$F$11,1)),ABS(MOD(A313/Calculator!$F$11,1)-0.5))),1)</f>
        <v>1</v>
      </c>
      <c r="D313" s="174" t="n">
        <f aca="false">IF(Calculator!$E$12="YES",IF(A313&lt;Calculator!$G$12,0,MIN(MIN(MOD(A313/Calculator!$F$12,1),1-MOD(A313/Calculator!$F$12,1)),ABS(MOD(A313/Calculator!$F$12,1)-0.5))),1)</f>
        <v>1</v>
      </c>
      <c r="E313" s="174" t="n">
        <f aca="false">IF(Calculator!$E$13="YES",IF(A313&lt;Calculator!$G$13,0,MIN(MIN(MOD(A313/Calculator!$F$13,1),1-MOD(A313/Calculator!$F$13,1)),ABS(MOD(A313/Calculator!$F$13,1)-0.5))),1)</f>
        <v>0.203719298245612</v>
      </c>
      <c r="F313" s="174" t="n">
        <f aca="false">IF(Calculator!$E$14="YES",IF(A313&lt;Calculator!$G$14,0,MIN(MIN(MOD(A313/Calculator!$F$14,1),1-MOD(A313/Calculator!$F$14,1)),ABS(MOD(A313/Calculator!$F$14,1)-0.5))),1)</f>
        <v>0.0436842105263109</v>
      </c>
      <c r="G313" s="174" t="n">
        <f aca="false">IF(Calculator!$E$15="YES",IF(A313&lt;Calculator!$G$15,0,MIN(MIN(MOD(A313/Calculator!$F$15,1),1-MOD(A313/Calculator!$F$15,1)),ABS(MOD(A313/Calculator!$F$15,1)-0.5))),1)</f>
        <v>0.0611578947368421</v>
      </c>
      <c r="H313" s="174" t="n">
        <f aca="false">IF(Calculator!$E$16="YES",IF(A313&lt;Calculator!$G$16,0,MIN(MIN(MOD(A313/Calculator!$F$16,1),1-MOD(A313/Calculator!$F$16,1)),ABS(MOD(A313/Calculator!$F$16,1)-0.5))),1)</f>
        <v>0.0517501754385989</v>
      </c>
      <c r="I313" s="174" t="n">
        <f aca="false">IF(Calculator!$E$17="YES",IF(A313&lt;Calculator!$G$17,0,MIN(MIN(MOD(A313/Calculator!$F$17,1),1-MOD(A313/Calculator!$F$17,1)),ABS(MOD(A313/Calculator!$F$17,1)-0.5))),1)</f>
        <v>0.16768421052632</v>
      </c>
      <c r="J313" s="174" t="n">
        <f aca="false">IF(Calculator!$E$18="YES",IF(A313&lt;Calculator!$G$18,0,MIN(MIN(MOD(A313/Calculator!$F$18,1),1-MOD(A313/Calculator!$F$18,1)),ABS(MOD(A313/Calculator!$F$18,1)-0.5))),1)</f>
        <v>0.234371929824565</v>
      </c>
      <c r="K313" s="174" t="n">
        <f aca="false">IF(Calculator!$E$19="YES",IF(A313&lt;Calculator!$G$19,0,MIN(MIN(MOD(A313/Calculator!$F$19,1),1-MOD(A313/Calculator!$F$19,1)),ABS(MOD(A313/Calculator!$F$19,1)-0.5))),1)</f>
        <v>0.247929824561403</v>
      </c>
      <c r="L313" s="174" t="n">
        <f aca="false">IF(Calculator!$E$20="YES",IF(A313&lt;Calculator!$G$20,0,MIN(MIN(MOD(A313/Calculator!$F$20,1),1-MOD(A313/Calculator!$F$20,1)),ABS(MOD(A313/Calculator!$F$20,1)-0.5))),1)</f>
        <v>1</v>
      </c>
      <c r="M313" s="174" t="n">
        <f aca="false">MIN(B313:L313)</f>
        <v>0.0436842105263109</v>
      </c>
      <c r="N313" s="174" t="n">
        <f aca="false">SUMPRODUCT(($M$5:$M$555&gt;M313)*1)+SUMPRODUCT(($M$5:$M$555=M313)*(ROW($M$5:$M$555)&lt;ROW(M313)))+1</f>
        <v>145</v>
      </c>
      <c r="O313" s="174" t="str">
        <f aca="false">IF(M313&gt;=0.2,"★★★ EXCELLENT",IF(M313&gt;=0.12,"★★  GOOD",IF(M313&gt;=0.07,"★  FAIR",IF(M313&gt;=0.025,"⚠  MARGINAL","✗  AVOID"))))</f>
        <v>⚠  MARGINAL</v>
      </c>
    </row>
    <row r="314" customFormat="false" ht="15" hidden="false" customHeight="true" outlineLevel="0" collapsed="false">
      <c r="A314" s="175" t="n">
        <v>35.9</v>
      </c>
      <c r="B314" s="176" t="n">
        <f aca="false">IF(Calculator!$E$10="YES",IF(A314&lt;Calculator!$G$10,0,MIN(MIN(MOD(A314/Calculator!$F$10,1),1-MOD(A314/Calculator!$F$10,1)),ABS(MOD(A314/Calculator!$F$10,1)-0.5))),1)</f>
        <v>1</v>
      </c>
      <c r="C314" s="176" t="n">
        <f aca="false">IF(Calculator!$E$11="YES",IF(A314&lt;Calculator!$G$11,0,MIN(MIN(MOD(A314/Calculator!$F$11,1),1-MOD(A314/Calculator!$F$11,1)),ABS(MOD(A314/Calculator!$F$11,1)-0.5))),1)</f>
        <v>1</v>
      </c>
      <c r="D314" s="176" t="n">
        <f aca="false">IF(Calculator!$E$12="YES",IF(A314&lt;Calculator!$G$12,0,MIN(MIN(MOD(A314/Calculator!$F$12,1),1-MOD(A314/Calculator!$F$12,1)),ABS(MOD(A314/Calculator!$F$12,1)-0.5))),1)</f>
        <v>1</v>
      </c>
      <c r="E314" s="176" t="n">
        <f aca="false">IF(Calculator!$E$13="YES",IF(A314&lt;Calculator!$G$13,0,MIN(MIN(MOD(A314/Calculator!$F$13,1),1-MOD(A314/Calculator!$F$13,1)),ABS(MOD(A314/Calculator!$F$13,1)-0.5))),1)</f>
        <v>0.198701754385962</v>
      </c>
      <c r="F314" s="176" t="n">
        <f aca="false">IF(Calculator!$E$14="YES",IF(A314&lt;Calculator!$G$14,0,MIN(MIN(MOD(A314/Calculator!$F$14,1),1-MOD(A314/Calculator!$F$14,1)),ABS(MOD(A314/Calculator!$F$14,1)-0.5))),1)</f>
        <v>0.0507894736842061</v>
      </c>
      <c r="G314" s="176" t="n">
        <f aca="false">IF(Calculator!$E$15="YES",IF(A314&lt;Calculator!$G$15,0,MIN(MIN(MOD(A314/Calculator!$F$15,1),1-MOD(A314/Calculator!$F$15,1)),ABS(MOD(A314/Calculator!$F$15,1)-0.5))),1)</f>
        <v>0.0711052631578948</v>
      </c>
      <c r="H314" s="176" t="n">
        <f aca="false">IF(Calculator!$E$16="YES",IF(A314&lt;Calculator!$G$16,0,MIN(MIN(MOD(A314/Calculator!$F$16,1),1-MOD(A314/Calculator!$F$16,1)),ABS(MOD(A314/Calculator!$F$16,1)-0.5))),1)</f>
        <v>0.0644645614035113</v>
      </c>
      <c r="I314" s="176" t="n">
        <f aca="false">IF(Calculator!$E$17="YES",IF(A314&lt;Calculator!$G$17,0,MIN(MIN(MOD(A314/Calculator!$F$17,1),1-MOD(A314/Calculator!$F$17,1)),ABS(MOD(A314/Calculator!$F$17,1)-0.5))),1)</f>
        <v>0.152789473684215</v>
      </c>
      <c r="J314" s="176" t="n">
        <f aca="false">IF(Calculator!$E$18="YES",IF(A314&lt;Calculator!$G$18,0,MIN(MIN(MOD(A314/Calculator!$F$18,1),1-MOD(A314/Calculator!$F$18,1)),ABS(MOD(A314/Calculator!$F$18,1)-0.5))),1)</f>
        <v>0.2168701754386</v>
      </c>
      <c r="K314" s="176" t="n">
        <f aca="false">IF(Calculator!$E$19="YES",IF(A314&lt;Calculator!$G$19,0,MIN(MIN(MOD(A314/Calculator!$F$19,1),1-MOD(A314/Calculator!$F$19,1)),ABS(MOD(A314/Calculator!$F$19,1)-0.5))),1)</f>
        <v>0.231824561403509</v>
      </c>
      <c r="L314" s="176" t="n">
        <f aca="false">IF(Calculator!$E$20="YES",IF(A314&lt;Calculator!$G$20,0,MIN(MIN(MOD(A314/Calculator!$F$20,1),1-MOD(A314/Calculator!$F$20,1)),ABS(MOD(A314/Calculator!$F$20,1)-0.5))),1)</f>
        <v>1</v>
      </c>
      <c r="M314" s="176" t="n">
        <f aca="false">MIN(B314:L314)</f>
        <v>0.0507894736842061</v>
      </c>
      <c r="N314" s="176" t="n">
        <f aca="false">SUMPRODUCT(($M$5:$M$555&gt;M314)*1)+SUMPRODUCT(($M$5:$M$555=M314)*(ROW($M$5:$M$555)&lt;ROW(M314)))+1</f>
        <v>115</v>
      </c>
      <c r="O314" s="176" t="str">
        <f aca="false">IF(M314&gt;=0.2,"★★★ EXCELLENT",IF(M314&gt;=0.12,"★★  GOOD",IF(M314&gt;=0.07,"★  FAIR",IF(M314&gt;=0.025,"⚠  MARGINAL","✗  AVOID"))))</f>
        <v>⚠  MARGINAL</v>
      </c>
    </row>
    <row r="315" customFormat="false" ht="15" hidden="false" customHeight="true" outlineLevel="0" collapsed="false">
      <c r="A315" s="173" t="n">
        <v>36</v>
      </c>
      <c r="B315" s="174" t="n">
        <f aca="false">IF(Calculator!$E$10="YES",IF(A315&lt;Calculator!$G$10,0,MIN(MIN(MOD(A315/Calculator!$F$10,1),1-MOD(A315/Calculator!$F$10,1)),ABS(MOD(A315/Calculator!$F$10,1)-0.5))),1)</f>
        <v>1</v>
      </c>
      <c r="C315" s="174" t="n">
        <f aca="false">IF(Calculator!$E$11="YES",IF(A315&lt;Calculator!$G$11,0,MIN(MIN(MOD(A315/Calculator!$F$11,1),1-MOD(A315/Calculator!$F$11,1)),ABS(MOD(A315/Calculator!$F$11,1)-0.5))),1)</f>
        <v>1</v>
      </c>
      <c r="D315" s="174" t="n">
        <f aca="false">IF(Calculator!$E$12="YES",IF(A315&lt;Calculator!$G$12,0,MIN(MIN(MOD(A315/Calculator!$F$12,1),1-MOD(A315/Calculator!$F$12,1)),ABS(MOD(A315/Calculator!$F$12,1)-0.5))),1)</f>
        <v>1</v>
      </c>
      <c r="E315" s="174" t="n">
        <f aca="false">IF(Calculator!$E$13="YES",IF(A315&lt;Calculator!$G$13,0,MIN(MIN(MOD(A315/Calculator!$F$13,1),1-MOD(A315/Calculator!$F$13,1)),ABS(MOD(A315/Calculator!$F$13,1)-0.5))),1)</f>
        <v>0.193684210526313</v>
      </c>
      <c r="F315" s="174" t="n">
        <f aca="false">IF(Calculator!$E$14="YES",IF(A315&lt;Calculator!$G$14,0,MIN(MIN(MOD(A315/Calculator!$F$14,1),1-MOD(A315/Calculator!$F$14,1)),ABS(MOD(A315/Calculator!$F$14,1)-0.5))),1)</f>
        <v>0.0578947368421008</v>
      </c>
      <c r="G315" s="174" t="n">
        <f aca="false">IF(Calculator!$E$15="YES",IF(A315&lt;Calculator!$G$15,0,MIN(MIN(MOD(A315/Calculator!$F$15,1),1-MOD(A315/Calculator!$F$15,1)),ABS(MOD(A315/Calculator!$F$15,1)-0.5))),1)</f>
        <v>0.0810526315789475</v>
      </c>
      <c r="H315" s="174" t="n">
        <f aca="false">IF(Calculator!$E$16="YES",IF(A315&lt;Calculator!$G$16,0,MIN(MIN(MOD(A315/Calculator!$F$16,1),1-MOD(A315/Calculator!$F$16,1)),ABS(MOD(A315/Calculator!$F$16,1)-0.5))),1)</f>
        <v>0.0771789473684246</v>
      </c>
      <c r="I315" s="174" t="n">
        <f aca="false">IF(Calculator!$E$17="YES",IF(A315&lt;Calculator!$G$17,0,MIN(MIN(MOD(A315/Calculator!$F$17,1),1-MOD(A315/Calculator!$F$17,1)),ABS(MOD(A315/Calculator!$F$17,1)-0.5))),1)</f>
        <v>0.137894736842109</v>
      </c>
      <c r="J315" s="174" t="n">
        <f aca="false">IF(Calculator!$E$18="YES",IF(A315&lt;Calculator!$G$18,0,MIN(MIN(MOD(A315/Calculator!$F$18,1),1-MOD(A315/Calculator!$F$18,1)),ABS(MOD(A315/Calculator!$F$18,1)-0.5))),1)</f>
        <v>0.199368421052634</v>
      </c>
      <c r="K315" s="174" t="n">
        <f aca="false">IF(Calculator!$E$19="YES",IF(A315&lt;Calculator!$G$19,0,MIN(MIN(MOD(A315/Calculator!$F$19,1),1-MOD(A315/Calculator!$F$19,1)),ABS(MOD(A315/Calculator!$F$19,1)-0.5))),1)</f>
        <v>0.211578947368421</v>
      </c>
      <c r="L315" s="174" t="n">
        <f aca="false">IF(Calculator!$E$20="YES",IF(A315&lt;Calculator!$G$20,0,MIN(MIN(MOD(A315/Calculator!$F$20,1),1-MOD(A315/Calculator!$F$20,1)),ABS(MOD(A315/Calculator!$F$20,1)-0.5))),1)</f>
        <v>1</v>
      </c>
      <c r="M315" s="174" t="n">
        <f aca="false">MIN(B315:L315)</f>
        <v>0.0578947368421008</v>
      </c>
      <c r="N315" s="174" t="n">
        <f aca="false">SUMPRODUCT(($M$5:$M$555&gt;M315)*1)+SUMPRODUCT(($M$5:$M$555=M315)*(ROW($M$5:$M$555)&lt;ROW(M315)))+1</f>
        <v>93</v>
      </c>
      <c r="O315" s="174" t="str">
        <f aca="false">IF(M315&gt;=0.2,"★★★ EXCELLENT",IF(M315&gt;=0.12,"★★  GOOD",IF(M315&gt;=0.07,"★  FAIR",IF(M315&gt;=0.025,"⚠  MARGINAL","✗  AVOID"))))</f>
        <v>⚠  MARGINAL</v>
      </c>
    </row>
    <row r="316" customFormat="false" ht="15" hidden="false" customHeight="true" outlineLevel="0" collapsed="false">
      <c r="A316" s="175" t="n">
        <v>36.1</v>
      </c>
      <c r="B316" s="176" t="n">
        <f aca="false">IF(Calculator!$E$10="YES",IF(A316&lt;Calculator!$G$10,0,MIN(MIN(MOD(A316/Calculator!$F$10,1),1-MOD(A316/Calculator!$F$10,1)),ABS(MOD(A316/Calculator!$F$10,1)-0.5))),1)</f>
        <v>1</v>
      </c>
      <c r="C316" s="176" t="n">
        <f aca="false">IF(Calculator!$E$11="YES",IF(A316&lt;Calculator!$G$11,0,MIN(MIN(MOD(A316/Calculator!$F$11,1),1-MOD(A316/Calculator!$F$11,1)),ABS(MOD(A316/Calculator!$F$11,1)-0.5))),1)</f>
        <v>1</v>
      </c>
      <c r="D316" s="176" t="n">
        <f aca="false">IF(Calculator!$E$12="YES",IF(A316&lt;Calculator!$G$12,0,MIN(MIN(MOD(A316/Calculator!$F$12,1),1-MOD(A316/Calculator!$F$12,1)),ABS(MOD(A316/Calculator!$F$12,1)-0.5))),1)</f>
        <v>1</v>
      </c>
      <c r="E316" s="176" t="n">
        <f aca="false">IF(Calculator!$E$13="YES",IF(A316&lt;Calculator!$G$13,0,MIN(MIN(MOD(A316/Calculator!$F$13,1),1-MOD(A316/Calculator!$F$13,1)),ABS(MOD(A316/Calculator!$F$13,1)-0.5))),1)</f>
        <v>0.188666666666664</v>
      </c>
      <c r="F316" s="176" t="n">
        <f aca="false">IF(Calculator!$E$14="YES",IF(A316&lt;Calculator!$G$14,0,MIN(MIN(MOD(A316/Calculator!$F$14,1),1-MOD(A316/Calculator!$F$14,1)),ABS(MOD(A316/Calculator!$F$14,1)-0.5))),1)</f>
        <v>0.0649999999999955</v>
      </c>
      <c r="G316" s="176" t="n">
        <f aca="false">IF(Calculator!$E$15="YES",IF(A316&lt;Calculator!$G$15,0,MIN(MIN(MOD(A316/Calculator!$F$15,1),1-MOD(A316/Calculator!$F$15,1)),ABS(MOD(A316/Calculator!$F$15,1)-0.5))),1)</f>
        <v>0.0910000000000006</v>
      </c>
      <c r="H316" s="176" t="n">
        <f aca="false">IF(Calculator!$E$16="YES",IF(A316&lt;Calculator!$G$16,0,MIN(MIN(MOD(A316/Calculator!$F$16,1),1-MOD(A316/Calculator!$F$16,1)),ABS(MOD(A316/Calculator!$F$16,1)-0.5))),1)</f>
        <v>0.0898933333333369</v>
      </c>
      <c r="I316" s="176" t="n">
        <f aca="false">IF(Calculator!$E$17="YES",IF(A316&lt;Calculator!$G$17,0,MIN(MIN(MOD(A316/Calculator!$F$17,1),1-MOD(A316/Calculator!$F$17,1)),ABS(MOD(A316/Calculator!$F$17,1)-0.5))),1)</f>
        <v>0.123000000000004</v>
      </c>
      <c r="J316" s="176" t="n">
        <f aca="false">IF(Calculator!$E$18="YES",IF(A316&lt;Calculator!$G$18,0,MIN(MIN(MOD(A316/Calculator!$F$18,1),1-MOD(A316/Calculator!$F$18,1)),ABS(MOD(A316/Calculator!$F$18,1)-0.5))),1)</f>
        <v>0.18186666666667</v>
      </c>
      <c r="K316" s="176" t="n">
        <f aca="false">IF(Calculator!$E$19="YES",IF(A316&lt;Calculator!$G$19,0,MIN(MIN(MOD(A316/Calculator!$F$19,1),1-MOD(A316/Calculator!$F$19,1)),ABS(MOD(A316/Calculator!$F$19,1)-0.5))),1)</f>
        <v>0.191333333333334</v>
      </c>
      <c r="L316" s="176" t="n">
        <f aca="false">IF(Calculator!$E$20="YES",IF(A316&lt;Calculator!$G$20,0,MIN(MIN(MOD(A316/Calculator!$F$20,1),1-MOD(A316/Calculator!$F$20,1)),ABS(MOD(A316/Calculator!$F$20,1)-0.5))),1)</f>
        <v>1</v>
      </c>
      <c r="M316" s="176" t="n">
        <f aca="false">MIN(B316:L316)</f>
        <v>0.0649999999999955</v>
      </c>
      <c r="N316" s="176" t="n">
        <f aca="false">SUMPRODUCT(($M$5:$M$555&gt;M316)*1)+SUMPRODUCT(($M$5:$M$555=M316)*(ROW($M$5:$M$555)&lt;ROW(M316)))+1</f>
        <v>73</v>
      </c>
      <c r="O316" s="176" t="str">
        <f aca="false">IF(M316&gt;=0.2,"★★★ EXCELLENT",IF(M316&gt;=0.12,"★★  GOOD",IF(M316&gt;=0.07,"★  FAIR",IF(M316&gt;=0.025,"⚠  MARGINAL","✗  AVOID"))))</f>
        <v>⚠  MARGINAL</v>
      </c>
    </row>
    <row r="317" customFormat="false" ht="15" hidden="false" customHeight="true" outlineLevel="0" collapsed="false">
      <c r="A317" s="173" t="n">
        <v>36.2</v>
      </c>
      <c r="B317" s="174" t="n">
        <f aca="false">IF(Calculator!$E$10="YES",IF(A317&lt;Calculator!$G$10,0,MIN(MIN(MOD(A317/Calculator!$F$10,1),1-MOD(A317/Calculator!$F$10,1)),ABS(MOD(A317/Calculator!$F$10,1)-0.5))),1)</f>
        <v>1</v>
      </c>
      <c r="C317" s="174" t="n">
        <f aca="false">IF(Calculator!$E$11="YES",IF(A317&lt;Calculator!$G$11,0,MIN(MIN(MOD(A317/Calculator!$F$11,1),1-MOD(A317/Calculator!$F$11,1)),ABS(MOD(A317/Calculator!$F$11,1)-0.5))),1)</f>
        <v>1</v>
      </c>
      <c r="D317" s="174" t="n">
        <f aca="false">IF(Calculator!$E$12="YES",IF(A317&lt;Calculator!$G$12,0,MIN(MIN(MOD(A317/Calculator!$F$12,1),1-MOD(A317/Calculator!$F$12,1)),ABS(MOD(A317/Calculator!$F$12,1)-0.5))),1)</f>
        <v>1</v>
      </c>
      <c r="E317" s="174" t="n">
        <f aca="false">IF(Calculator!$E$13="YES",IF(A317&lt;Calculator!$G$13,0,MIN(MIN(MOD(A317/Calculator!$F$13,1),1-MOD(A317/Calculator!$F$13,1)),ABS(MOD(A317/Calculator!$F$13,1)-0.5))),1)</f>
        <v>0.183649122807015</v>
      </c>
      <c r="F317" s="174" t="n">
        <f aca="false">IF(Calculator!$E$14="YES",IF(A317&lt;Calculator!$G$14,0,MIN(MIN(MOD(A317/Calculator!$F$14,1),1-MOD(A317/Calculator!$F$14,1)),ABS(MOD(A317/Calculator!$F$14,1)-0.5))),1)</f>
        <v>0.0721052631578902</v>
      </c>
      <c r="G317" s="174" t="n">
        <f aca="false">IF(Calculator!$E$15="YES",IF(A317&lt;Calculator!$G$15,0,MIN(MIN(MOD(A317/Calculator!$F$15,1),1-MOD(A317/Calculator!$F$15,1)),ABS(MOD(A317/Calculator!$F$15,1)-0.5))),1)</f>
        <v>0.100947368421053</v>
      </c>
      <c r="H317" s="174" t="n">
        <f aca="false">IF(Calculator!$E$16="YES",IF(A317&lt;Calculator!$G$16,0,MIN(MIN(MOD(A317/Calculator!$F$16,1),1-MOD(A317/Calculator!$F$16,1)),ABS(MOD(A317/Calculator!$F$16,1)-0.5))),1)</f>
        <v>0.102607719298249</v>
      </c>
      <c r="I317" s="174" t="n">
        <f aca="false">IF(Calculator!$E$17="YES",IF(A317&lt;Calculator!$G$17,0,MIN(MIN(MOD(A317/Calculator!$F$17,1),1-MOD(A317/Calculator!$F$17,1)),ABS(MOD(A317/Calculator!$F$17,1)-0.5))),1)</f>
        <v>0.108105263157898</v>
      </c>
      <c r="J317" s="174" t="n">
        <f aca="false">IF(Calculator!$E$18="YES",IF(A317&lt;Calculator!$G$18,0,MIN(MIN(MOD(A317/Calculator!$F$18,1),1-MOD(A317/Calculator!$F$18,1)),ABS(MOD(A317/Calculator!$F$18,1)-0.5))),1)</f>
        <v>0.164364912280704</v>
      </c>
      <c r="K317" s="174" t="n">
        <f aca="false">IF(Calculator!$E$19="YES",IF(A317&lt;Calculator!$G$19,0,MIN(MIN(MOD(A317/Calculator!$F$19,1),1-MOD(A317/Calculator!$F$19,1)),ABS(MOD(A317/Calculator!$F$19,1)-0.5))),1)</f>
        <v>0.171087719298245</v>
      </c>
      <c r="L317" s="174" t="n">
        <f aca="false">IF(Calculator!$E$20="YES",IF(A317&lt;Calculator!$G$20,0,MIN(MIN(MOD(A317/Calculator!$F$20,1),1-MOD(A317/Calculator!$F$20,1)),ABS(MOD(A317/Calculator!$F$20,1)-0.5))),1)</f>
        <v>1</v>
      </c>
      <c r="M317" s="174" t="n">
        <f aca="false">MIN(B317:L317)</f>
        <v>0.0721052631578902</v>
      </c>
      <c r="N317" s="174" t="n">
        <f aca="false">SUMPRODUCT(($M$5:$M$555&gt;M317)*1)+SUMPRODUCT(($M$5:$M$555=M317)*(ROW($M$5:$M$555)&lt;ROW(M317)))+1</f>
        <v>59</v>
      </c>
      <c r="O317" s="174" t="str">
        <f aca="false">IF(M317&gt;=0.2,"★★★ EXCELLENT",IF(M317&gt;=0.12,"★★  GOOD",IF(M317&gt;=0.07,"★  FAIR",IF(M317&gt;=0.025,"⚠  MARGINAL","✗  AVOID"))))</f>
        <v>★  FAIR</v>
      </c>
    </row>
    <row r="318" customFormat="false" ht="15" hidden="false" customHeight="true" outlineLevel="0" collapsed="false">
      <c r="A318" s="175" t="n">
        <v>36.3</v>
      </c>
      <c r="B318" s="176" t="n">
        <f aca="false">IF(Calculator!$E$10="YES",IF(A318&lt;Calculator!$G$10,0,MIN(MIN(MOD(A318/Calculator!$F$10,1),1-MOD(A318/Calculator!$F$10,1)),ABS(MOD(A318/Calculator!$F$10,1)-0.5))),1)</f>
        <v>1</v>
      </c>
      <c r="C318" s="176" t="n">
        <f aca="false">IF(Calculator!$E$11="YES",IF(A318&lt;Calculator!$G$11,0,MIN(MIN(MOD(A318/Calculator!$F$11,1),1-MOD(A318/Calculator!$F$11,1)),ABS(MOD(A318/Calculator!$F$11,1)-0.5))),1)</f>
        <v>1</v>
      </c>
      <c r="D318" s="176" t="n">
        <f aca="false">IF(Calculator!$E$12="YES",IF(A318&lt;Calculator!$G$12,0,MIN(MIN(MOD(A318/Calculator!$F$12,1),1-MOD(A318/Calculator!$F$12,1)),ABS(MOD(A318/Calculator!$F$12,1)-0.5))),1)</f>
        <v>1</v>
      </c>
      <c r="E318" s="176" t="n">
        <f aca="false">IF(Calculator!$E$13="YES",IF(A318&lt;Calculator!$G$13,0,MIN(MIN(MOD(A318/Calculator!$F$13,1),1-MOD(A318/Calculator!$F$13,1)),ABS(MOD(A318/Calculator!$F$13,1)-0.5))),1)</f>
        <v>0.178631578947366</v>
      </c>
      <c r="F318" s="176" t="n">
        <f aca="false">IF(Calculator!$E$14="YES",IF(A318&lt;Calculator!$G$14,0,MIN(MIN(MOD(A318/Calculator!$F$14,1),1-MOD(A318/Calculator!$F$14,1)),ABS(MOD(A318/Calculator!$F$14,1)-0.5))),1)</f>
        <v>0.0792105263157845</v>
      </c>
      <c r="G318" s="176" t="n">
        <f aca="false">IF(Calculator!$E$15="YES",IF(A318&lt;Calculator!$G$15,0,MIN(MIN(MOD(A318/Calculator!$F$15,1),1-MOD(A318/Calculator!$F$15,1)),ABS(MOD(A318/Calculator!$F$15,1)-0.5))),1)</f>
        <v>0.110894736842105</v>
      </c>
      <c r="H318" s="176" t="n">
        <f aca="false">IF(Calculator!$E$16="YES",IF(A318&lt;Calculator!$G$16,0,MIN(MIN(MOD(A318/Calculator!$F$16,1),1-MOD(A318/Calculator!$F$16,1)),ABS(MOD(A318/Calculator!$F$16,1)-0.5))),1)</f>
        <v>0.115322105263161</v>
      </c>
      <c r="I318" s="176" t="n">
        <f aca="false">IF(Calculator!$E$17="YES",IF(A318&lt;Calculator!$G$17,0,MIN(MIN(MOD(A318/Calculator!$F$17,1),1-MOD(A318/Calculator!$F$17,1)),ABS(MOD(A318/Calculator!$F$17,1)-0.5))),1)</f>
        <v>0.0932105263157936</v>
      </c>
      <c r="J318" s="176" t="n">
        <f aca="false">IF(Calculator!$E$18="YES",IF(A318&lt;Calculator!$G$18,0,MIN(MIN(MOD(A318/Calculator!$F$18,1),1-MOD(A318/Calculator!$F$18,1)),ABS(MOD(A318/Calculator!$F$18,1)-0.5))),1)</f>
        <v>0.146863157894741</v>
      </c>
      <c r="K318" s="176" t="n">
        <f aca="false">IF(Calculator!$E$19="YES",IF(A318&lt;Calculator!$G$19,0,MIN(MIN(MOD(A318/Calculator!$F$19,1),1-MOD(A318/Calculator!$F$19,1)),ABS(MOD(A318/Calculator!$F$19,1)-0.5))),1)</f>
        <v>0.150842105263159</v>
      </c>
      <c r="L318" s="176" t="n">
        <f aca="false">IF(Calculator!$E$20="YES",IF(A318&lt;Calculator!$G$20,0,MIN(MIN(MOD(A318/Calculator!$F$20,1),1-MOD(A318/Calculator!$F$20,1)),ABS(MOD(A318/Calculator!$F$20,1)-0.5))),1)</f>
        <v>1</v>
      </c>
      <c r="M318" s="176" t="n">
        <f aca="false">MIN(B318:L318)</f>
        <v>0.0792105263157845</v>
      </c>
      <c r="N318" s="176" t="n">
        <f aca="false">SUMPRODUCT(($M$5:$M$555&gt;M318)*1)+SUMPRODUCT(($M$5:$M$555=M318)*(ROW($M$5:$M$555)&lt;ROW(M318)))+1</f>
        <v>47</v>
      </c>
      <c r="O318" s="176" t="str">
        <f aca="false">IF(M318&gt;=0.2,"★★★ EXCELLENT",IF(M318&gt;=0.12,"★★  GOOD",IF(M318&gt;=0.07,"★  FAIR",IF(M318&gt;=0.025,"⚠  MARGINAL","✗  AVOID"))))</f>
        <v>★  FAIR</v>
      </c>
    </row>
    <row r="319" customFormat="false" ht="15" hidden="false" customHeight="true" outlineLevel="0" collapsed="false">
      <c r="A319" s="173" t="n">
        <v>36.4</v>
      </c>
      <c r="B319" s="174" t="n">
        <f aca="false">IF(Calculator!$E$10="YES",IF(A319&lt;Calculator!$G$10,0,MIN(MIN(MOD(A319/Calculator!$F$10,1),1-MOD(A319/Calculator!$F$10,1)),ABS(MOD(A319/Calculator!$F$10,1)-0.5))),1)</f>
        <v>1</v>
      </c>
      <c r="C319" s="174" t="n">
        <f aca="false">IF(Calculator!$E$11="YES",IF(A319&lt;Calculator!$G$11,0,MIN(MIN(MOD(A319/Calculator!$F$11,1),1-MOD(A319/Calculator!$F$11,1)),ABS(MOD(A319/Calculator!$F$11,1)-0.5))),1)</f>
        <v>1</v>
      </c>
      <c r="D319" s="174" t="n">
        <f aca="false">IF(Calculator!$E$12="YES",IF(A319&lt;Calculator!$G$12,0,MIN(MIN(MOD(A319/Calculator!$F$12,1),1-MOD(A319/Calculator!$F$12,1)),ABS(MOD(A319/Calculator!$F$12,1)-0.5))),1)</f>
        <v>1</v>
      </c>
      <c r="E319" s="174" t="n">
        <f aca="false">IF(Calculator!$E$13="YES",IF(A319&lt;Calculator!$G$13,0,MIN(MIN(MOD(A319/Calculator!$F$13,1),1-MOD(A319/Calculator!$F$13,1)),ABS(MOD(A319/Calculator!$F$13,1)-0.5))),1)</f>
        <v>0.173614035087717</v>
      </c>
      <c r="F319" s="174" t="n">
        <f aca="false">IF(Calculator!$E$14="YES",IF(A319&lt;Calculator!$G$14,0,MIN(MIN(MOD(A319/Calculator!$F$14,1),1-MOD(A319/Calculator!$F$14,1)),ABS(MOD(A319/Calculator!$F$14,1)-0.5))),1)</f>
        <v>0.0863157894736797</v>
      </c>
      <c r="G319" s="174" t="n">
        <f aca="false">IF(Calculator!$E$15="YES",IF(A319&lt;Calculator!$G$15,0,MIN(MIN(MOD(A319/Calculator!$F$15,1),1-MOD(A319/Calculator!$F$15,1)),ABS(MOD(A319/Calculator!$F$15,1)-0.5))),1)</f>
        <v>0.120842105263158</v>
      </c>
      <c r="H319" s="174" t="n">
        <f aca="false">IF(Calculator!$E$16="YES",IF(A319&lt;Calculator!$G$16,0,MIN(MIN(MOD(A319/Calculator!$F$16,1),1-MOD(A319/Calculator!$F$16,1)),ABS(MOD(A319/Calculator!$F$16,1)-0.5))),1)</f>
        <v>0.128036491228073</v>
      </c>
      <c r="I319" s="174" t="n">
        <f aca="false">IF(Calculator!$E$17="YES",IF(A319&lt;Calculator!$G$17,0,MIN(MIN(MOD(A319/Calculator!$F$17,1),1-MOD(A319/Calculator!$F$17,1)),ABS(MOD(A319/Calculator!$F$17,1)-0.5))),1)</f>
        <v>0.0783157894736881</v>
      </c>
      <c r="J319" s="174" t="n">
        <f aca="false">IF(Calculator!$E$18="YES",IF(A319&lt;Calculator!$G$18,0,MIN(MIN(MOD(A319/Calculator!$F$18,1),1-MOD(A319/Calculator!$F$18,1)),ABS(MOD(A319/Calculator!$F$18,1)-0.5))),1)</f>
        <v>0.129361403508775</v>
      </c>
      <c r="K319" s="174" t="n">
        <f aca="false">IF(Calculator!$E$19="YES",IF(A319&lt;Calculator!$G$19,0,MIN(MIN(MOD(A319/Calculator!$F$19,1),1-MOD(A319/Calculator!$F$19,1)),ABS(MOD(A319/Calculator!$F$19,1)-0.5))),1)</f>
        <v>0.13059649122807</v>
      </c>
      <c r="L319" s="174" t="n">
        <f aca="false">IF(Calculator!$E$20="YES",IF(A319&lt;Calculator!$G$20,0,MIN(MIN(MOD(A319/Calculator!$F$20,1),1-MOD(A319/Calculator!$F$20,1)),ABS(MOD(A319/Calculator!$F$20,1)-0.5))),1)</f>
        <v>1</v>
      </c>
      <c r="M319" s="174" t="n">
        <f aca="false">MIN(B319:L319)</f>
        <v>0.0783157894736881</v>
      </c>
      <c r="N319" s="174" t="n">
        <f aca="false">SUMPRODUCT(($M$5:$M$555&gt;M319)*1)+SUMPRODUCT(($M$5:$M$555=M319)*(ROW($M$5:$M$555)&lt;ROW(M319)))+1</f>
        <v>49</v>
      </c>
      <c r="O319" s="174" t="str">
        <f aca="false">IF(M319&gt;=0.2,"★★★ EXCELLENT",IF(M319&gt;=0.12,"★★  GOOD",IF(M319&gt;=0.07,"★  FAIR",IF(M319&gt;=0.025,"⚠  MARGINAL","✗  AVOID"))))</f>
        <v>★  FAIR</v>
      </c>
    </row>
    <row r="320" customFormat="false" ht="15" hidden="false" customHeight="true" outlineLevel="0" collapsed="false">
      <c r="A320" s="175" t="n">
        <v>36.5</v>
      </c>
      <c r="B320" s="176" t="n">
        <f aca="false">IF(Calculator!$E$10="YES",IF(A320&lt;Calculator!$G$10,0,MIN(MIN(MOD(A320/Calculator!$F$10,1),1-MOD(A320/Calculator!$F$10,1)),ABS(MOD(A320/Calculator!$F$10,1)-0.5))),1)</f>
        <v>1</v>
      </c>
      <c r="C320" s="176" t="n">
        <f aca="false">IF(Calculator!$E$11="YES",IF(A320&lt;Calculator!$G$11,0,MIN(MIN(MOD(A320/Calculator!$F$11,1),1-MOD(A320/Calculator!$F$11,1)),ABS(MOD(A320/Calculator!$F$11,1)-0.5))),1)</f>
        <v>1</v>
      </c>
      <c r="D320" s="176" t="n">
        <f aca="false">IF(Calculator!$E$12="YES",IF(A320&lt;Calculator!$G$12,0,MIN(MIN(MOD(A320/Calculator!$F$12,1),1-MOD(A320/Calculator!$F$12,1)),ABS(MOD(A320/Calculator!$F$12,1)-0.5))),1)</f>
        <v>1</v>
      </c>
      <c r="E320" s="176" t="n">
        <f aca="false">IF(Calculator!$E$13="YES",IF(A320&lt;Calculator!$G$13,0,MIN(MIN(MOD(A320/Calculator!$F$13,1),1-MOD(A320/Calculator!$F$13,1)),ABS(MOD(A320/Calculator!$F$13,1)-0.5))),1)</f>
        <v>0.168596491228068</v>
      </c>
      <c r="F320" s="176" t="n">
        <f aca="false">IF(Calculator!$E$14="YES",IF(A320&lt;Calculator!$G$14,0,MIN(MIN(MOD(A320/Calculator!$F$14,1),1-MOD(A320/Calculator!$F$14,1)),ABS(MOD(A320/Calculator!$F$14,1)-0.5))),1)</f>
        <v>0.0934210526315744</v>
      </c>
      <c r="G320" s="176" t="n">
        <f aca="false">IF(Calculator!$E$15="YES",IF(A320&lt;Calculator!$G$15,0,MIN(MIN(MOD(A320/Calculator!$F$15,1),1-MOD(A320/Calculator!$F$15,1)),ABS(MOD(A320/Calculator!$F$15,1)-0.5))),1)</f>
        <v>0.130789473684211</v>
      </c>
      <c r="H320" s="176" t="n">
        <f aca="false">IF(Calculator!$E$16="YES",IF(A320&lt;Calculator!$G$16,0,MIN(MIN(MOD(A320/Calculator!$F$16,1),1-MOD(A320/Calculator!$F$16,1)),ABS(MOD(A320/Calculator!$F$16,1)-0.5))),1)</f>
        <v>0.140750877192986</v>
      </c>
      <c r="I320" s="176" t="n">
        <f aca="false">IF(Calculator!$E$17="YES",IF(A320&lt;Calculator!$G$17,0,MIN(MIN(MOD(A320/Calculator!$F$17,1),1-MOD(A320/Calculator!$F$17,1)),ABS(MOD(A320/Calculator!$F$17,1)-0.5))),1)</f>
        <v>0.0634210526315835</v>
      </c>
      <c r="J320" s="176" t="n">
        <f aca="false">IF(Calculator!$E$18="YES",IF(A320&lt;Calculator!$G$18,0,MIN(MIN(MOD(A320/Calculator!$F$18,1),1-MOD(A320/Calculator!$F$18,1)),ABS(MOD(A320/Calculator!$F$18,1)-0.5))),1)</f>
        <v>0.11185964912281</v>
      </c>
      <c r="K320" s="176" t="n">
        <f aca="false">IF(Calculator!$E$19="YES",IF(A320&lt;Calculator!$G$19,0,MIN(MIN(MOD(A320/Calculator!$F$19,1),1-MOD(A320/Calculator!$F$19,1)),ABS(MOD(A320/Calculator!$F$19,1)-0.5))),1)</f>
        <v>0.110350877192983</v>
      </c>
      <c r="L320" s="176" t="n">
        <f aca="false">IF(Calculator!$E$20="YES",IF(A320&lt;Calculator!$G$20,0,MIN(MIN(MOD(A320/Calculator!$F$20,1),1-MOD(A320/Calculator!$F$20,1)),ABS(MOD(A320/Calculator!$F$20,1)-0.5))),1)</f>
        <v>1</v>
      </c>
      <c r="M320" s="176" t="n">
        <f aca="false">MIN(B320:L320)</f>
        <v>0.0634210526315835</v>
      </c>
      <c r="N320" s="176" t="n">
        <f aca="false">SUMPRODUCT(($M$5:$M$555&gt;M320)*1)+SUMPRODUCT(($M$5:$M$555=M320)*(ROW($M$5:$M$555)&lt;ROW(M320)))+1</f>
        <v>79</v>
      </c>
      <c r="O320" s="176" t="str">
        <f aca="false">IF(M320&gt;=0.2,"★★★ EXCELLENT",IF(M320&gt;=0.12,"★★  GOOD",IF(M320&gt;=0.07,"★  FAIR",IF(M320&gt;=0.025,"⚠  MARGINAL","✗  AVOID"))))</f>
        <v>⚠  MARGINAL</v>
      </c>
    </row>
    <row r="321" customFormat="false" ht="15" hidden="false" customHeight="true" outlineLevel="0" collapsed="false">
      <c r="A321" s="173" t="n">
        <v>36.6</v>
      </c>
      <c r="B321" s="174" t="n">
        <f aca="false">IF(Calculator!$E$10="YES",IF(A321&lt;Calculator!$G$10,0,MIN(MIN(MOD(A321/Calculator!$F$10,1),1-MOD(A321/Calculator!$F$10,1)),ABS(MOD(A321/Calculator!$F$10,1)-0.5))),1)</f>
        <v>1</v>
      </c>
      <c r="C321" s="174" t="n">
        <f aca="false">IF(Calculator!$E$11="YES",IF(A321&lt;Calculator!$G$11,0,MIN(MIN(MOD(A321/Calculator!$F$11,1),1-MOD(A321/Calculator!$F$11,1)),ABS(MOD(A321/Calculator!$F$11,1)-0.5))),1)</f>
        <v>1</v>
      </c>
      <c r="D321" s="174" t="n">
        <f aca="false">IF(Calculator!$E$12="YES",IF(A321&lt;Calculator!$G$12,0,MIN(MIN(MOD(A321/Calculator!$F$12,1),1-MOD(A321/Calculator!$F$12,1)),ABS(MOD(A321/Calculator!$F$12,1)-0.5))),1)</f>
        <v>1</v>
      </c>
      <c r="E321" s="174" t="n">
        <f aca="false">IF(Calculator!$E$13="YES",IF(A321&lt;Calculator!$G$13,0,MIN(MIN(MOD(A321/Calculator!$F$13,1),1-MOD(A321/Calculator!$F$13,1)),ABS(MOD(A321/Calculator!$F$13,1)-0.5))),1)</f>
        <v>0.163578947368418</v>
      </c>
      <c r="F321" s="174" t="n">
        <f aca="false">IF(Calculator!$E$14="YES",IF(A321&lt;Calculator!$G$14,0,MIN(MIN(MOD(A321/Calculator!$F$14,1),1-MOD(A321/Calculator!$F$14,1)),ABS(MOD(A321/Calculator!$F$14,1)-0.5))),1)</f>
        <v>0.100526315789469</v>
      </c>
      <c r="G321" s="174" t="n">
        <f aca="false">IF(Calculator!$E$15="YES",IF(A321&lt;Calculator!$G$15,0,MIN(MIN(MOD(A321/Calculator!$F$15,1),1-MOD(A321/Calculator!$F$15,1)),ABS(MOD(A321/Calculator!$F$15,1)-0.5))),1)</f>
        <v>0.140736842105264</v>
      </c>
      <c r="H321" s="174" t="n">
        <f aca="false">IF(Calculator!$E$16="YES",IF(A321&lt;Calculator!$G$16,0,MIN(MIN(MOD(A321/Calculator!$F$16,1),1-MOD(A321/Calculator!$F$16,1)),ABS(MOD(A321/Calculator!$F$16,1)-0.5))),1)</f>
        <v>0.153465263157898</v>
      </c>
      <c r="I321" s="174" t="n">
        <f aca="false">IF(Calculator!$E$17="YES",IF(A321&lt;Calculator!$G$17,0,MIN(MIN(MOD(A321/Calculator!$F$17,1),1-MOD(A321/Calculator!$F$17,1)),ABS(MOD(A321/Calculator!$F$17,1)-0.5))),1)</f>
        <v>0.048526315789478</v>
      </c>
      <c r="J321" s="174" t="n">
        <f aca="false">IF(Calculator!$E$18="YES",IF(A321&lt;Calculator!$G$18,0,MIN(MIN(MOD(A321/Calculator!$F$18,1),1-MOD(A321/Calculator!$F$18,1)),ABS(MOD(A321/Calculator!$F$18,1)-0.5))),1)</f>
        <v>0.0943578947368451</v>
      </c>
      <c r="K321" s="174" t="n">
        <f aca="false">IF(Calculator!$E$19="YES",IF(A321&lt;Calculator!$G$19,0,MIN(MIN(MOD(A321/Calculator!$F$19,1),1-MOD(A321/Calculator!$F$19,1)),ABS(MOD(A321/Calculator!$F$19,1)-0.5))),1)</f>
        <v>0.0901052631578949</v>
      </c>
      <c r="L321" s="174" t="n">
        <f aca="false">IF(Calculator!$E$20="YES",IF(A321&lt;Calculator!$G$20,0,MIN(MIN(MOD(A321/Calculator!$F$20,1),1-MOD(A321/Calculator!$F$20,1)),ABS(MOD(A321/Calculator!$F$20,1)-0.5))),1)</f>
        <v>1</v>
      </c>
      <c r="M321" s="174" t="n">
        <f aca="false">MIN(B321:L321)</f>
        <v>0.048526315789478</v>
      </c>
      <c r="N321" s="174" t="n">
        <f aca="false">SUMPRODUCT(($M$5:$M$555&gt;M321)*1)+SUMPRODUCT(($M$5:$M$555=M321)*(ROW($M$5:$M$555)&lt;ROW(M321)))+1</f>
        <v>125</v>
      </c>
      <c r="O321" s="174" t="str">
        <f aca="false">IF(M321&gt;=0.2,"★★★ EXCELLENT",IF(M321&gt;=0.12,"★★  GOOD",IF(M321&gt;=0.07,"★  FAIR",IF(M321&gt;=0.025,"⚠  MARGINAL","✗  AVOID"))))</f>
        <v>⚠  MARGINAL</v>
      </c>
    </row>
    <row r="322" customFormat="false" ht="15" hidden="false" customHeight="true" outlineLevel="0" collapsed="false">
      <c r="A322" s="175" t="n">
        <v>36.7</v>
      </c>
      <c r="B322" s="176" t="n">
        <f aca="false">IF(Calculator!$E$10="YES",IF(A322&lt;Calculator!$G$10,0,MIN(MIN(MOD(A322/Calculator!$F$10,1),1-MOD(A322/Calculator!$F$10,1)),ABS(MOD(A322/Calculator!$F$10,1)-0.5))),1)</f>
        <v>1</v>
      </c>
      <c r="C322" s="176" t="n">
        <f aca="false">IF(Calculator!$E$11="YES",IF(A322&lt;Calculator!$G$11,0,MIN(MIN(MOD(A322/Calculator!$F$11,1),1-MOD(A322/Calculator!$F$11,1)),ABS(MOD(A322/Calculator!$F$11,1)-0.5))),1)</f>
        <v>1</v>
      </c>
      <c r="D322" s="176" t="n">
        <f aca="false">IF(Calculator!$E$12="YES",IF(A322&lt;Calculator!$G$12,0,MIN(MIN(MOD(A322/Calculator!$F$12,1),1-MOD(A322/Calculator!$F$12,1)),ABS(MOD(A322/Calculator!$F$12,1)-0.5))),1)</f>
        <v>1</v>
      </c>
      <c r="E322" s="176" t="n">
        <f aca="false">IF(Calculator!$E$13="YES",IF(A322&lt;Calculator!$G$13,0,MIN(MIN(MOD(A322/Calculator!$F$13,1),1-MOD(A322/Calculator!$F$13,1)),ABS(MOD(A322/Calculator!$F$13,1)-0.5))),1)</f>
        <v>0.158561403508769</v>
      </c>
      <c r="F322" s="176" t="n">
        <f aca="false">IF(Calculator!$E$14="YES",IF(A322&lt;Calculator!$G$14,0,MIN(MIN(MOD(A322/Calculator!$F$14,1),1-MOD(A322/Calculator!$F$14,1)),ABS(MOD(A322/Calculator!$F$14,1)-0.5))),1)</f>
        <v>0.107631578947364</v>
      </c>
      <c r="G322" s="176" t="n">
        <f aca="false">IF(Calculator!$E$15="YES",IF(A322&lt;Calculator!$G$15,0,MIN(MIN(MOD(A322/Calculator!$F$15,1),1-MOD(A322/Calculator!$F$15,1)),ABS(MOD(A322/Calculator!$F$15,1)-0.5))),1)</f>
        <v>0.150684210526316</v>
      </c>
      <c r="H322" s="176" t="n">
        <f aca="false">IF(Calculator!$E$16="YES",IF(A322&lt;Calculator!$G$16,0,MIN(MIN(MOD(A322/Calculator!$F$16,1),1-MOD(A322/Calculator!$F$16,1)),ABS(MOD(A322/Calculator!$F$16,1)-0.5))),1)</f>
        <v>0.16617964912281</v>
      </c>
      <c r="I322" s="176" t="n">
        <f aca="false">IF(Calculator!$E$17="YES",IF(A322&lt;Calculator!$G$17,0,MIN(MIN(MOD(A322/Calculator!$F$17,1),1-MOD(A322/Calculator!$F$17,1)),ABS(MOD(A322/Calculator!$F$17,1)-0.5))),1)</f>
        <v>0.0336315789473725</v>
      </c>
      <c r="J322" s="176" t="n">
        <f aca="false">IF(Calculator!$E$18="YES",IF(A322&lt;Calculator!$G$18,0,MIN(MIN(MOD(A322/Calculator!$F$18,1),1-MOD(A322/Calculator!$F$18,1)),ABS(MOD(A322/Calculator!$F$18,1)-0.5))),1)</f>
        <v>0.0768561403508796</v>
      </c>
      <c r="K322" s="176" t="n">
        <f aca="false">IF(Calculator!$E$19="YES",IF(A322&lt;Calculator!$G$19,0,MIN(MIN(MOD(A322/Calculator!$F$19,1),1-MOD(A322/Calculator!$F$19,1)),ABS(MOD(A322/Calculator!$F$19,1)-0.5))),1)</f>
        <v>0.0698596491228063</v>
      </c>
      <c r="L322" s="176" t="n">
        <f aca="false">IF(Calculator!$E$20="YES",IF(A322&lt;Calculator!$G$20,0,MIN(MIN(MOD(A322/Calculator!$F$20,1),1-MOD(A322/Calculator!$F$20,1)),ABS(MOD(A322/Calculator!$F$20,1)-0.5))),1)</f>
        <v>1</v>
      </c>
      <c r="M322" s="176" t="n">
        <f aca="false">MIN(B322:L322)</f>
        <v>0.0336315789473725</v>
      </c>
      <c r="N322" s="176" t="n">
        <f aca="false">SUMPRODUCT(($M$5:$M$555&gt;M322)*1)+SUMPRODUCT(($M$5:$M$555=M322)*(ROW($M$5:$M$555)&lt;ROW(M322)))+1</f>
        <v>190</v>
      </c>
      <c r="O322" s="176" t="str">
        <f aca="false">IF(M322&gt;=0.2,"★★★ EXCELLENT",IF(M322&gt;=0.12,"★★  GOOD",IF(M322&gt;=0.07,"★  FAIR",IF(M322&gt;=0.025,"⚠  MARGINAL","✗  AVOID"))))</f>
        <v>⚠  MARGINAL</v>
      </c>
    </row>
    <row r="323" customFormat="false" ht="15" hidden="false" customHeight="true" outlineLevel="0" collapsed="false">
      <c r="A323" s="173" t="n">
        <v>36.8</v>
      </c>
      <c r="B323" s="174" t="n">
        <f aca="false">IF(Calculator!$E$10="YES",IF(A323&lt;Calculator!$G$10,0,MIN(MIN(MOD(A323/Calculator!$F$10,1),1-MOD(A323/Calculator!$F$10,1)),ABS(MOD(A323/Calculator!$F$10,1)-0.5))),1)</f>
        <v>1</v>
      </c>
      <c r="C323" s="174" t="n">
        <f aca="false">IF(Calculator!$E$11="YES",IF(A323&lt;Calculator!$G$11,0,MIN(MIN(MOD(A323/Calculator!$F$11,1),1-MOD(A323/Calculator!$F$11,1)),ABS(MOD(A323/Calculator!$F$11,1)-0.5))),1)</f>
        <v>1</v>
      </c>
      <c r="D323" s="174" t="n">
        <f aca="false">IF(Calculator!$E$12="YES",IF(A323&lt;Calculator!$G$12,0,MIN(MIN(MOD(A323/Calculator!$F$12,1),1-MOD(A323/Calculator!$F$12,1)),ABS(MOD(A323/Calculator!$F$12,1)-0.5))),1)</f>
        <v>1</v>
      </c>
      <c r="E323" s="174" t="n">
        <f aca="false">IF(Calculator!$E$13="YES",IF(A323&lt;Calculator!$G$13,0,MIN(MIN(MOD(A323/Calculator!$F$13,1),1-MOD(A323/Calculator!$F$13,1)),ABS(MOD(A323/Calculator!$F$13,1)-0.5))),1)</f>
        <v>0.15354385964912</v>
      </c>
      <c r="F323" s="174" t="n">
        <f aca="false">IF(Calculator!$E$14="YES",IF(A323&lt;Calculator!$G$14,0,MIN(MIN(MOD(A323/Calculator!$F$14,1),1-MOD(A323/Calculator!$F$14,1)),ABS(MOD(A323/Calculator!$F$14,1)-0.5))),1)</f>
        <v>0.114736842105258</v>
      </c>
      <c r="G323" s="174" t="n">
        <f aca="false">IF(Calculator!$E$15="YES",IF(A323&lt;Calculator!$G$15,0,MIN(MIN(MOD(A323/Calculator!$F$15,1),1-MOD(A323/Calculator!$F$15,1)),ABS(MOD(A323/Calculator!$F$15,1)-0.5))),1)</f>
        <v>0.160631578947368</v>
      </c>
      <c r="H323" s="174" t="n">
        <f aca="false">IF(Calculator!$E$16="YES",IF(A323&lt;Calculator!$G$16,0,MIN(MIN(MOD(A323/Calculator!$F$16,1),1-MOD(A323/Calculator!$F$16,1)),ABS(MOD(A323/Calculator!$F$16,1)-0.5))),1)</f>
        <v>0.178894035087722</v>
      </c>
      <c r="I323" s="174" t="n">
        <f aca="false">IF(Calculator!$E$17="YES",IF(A323&lt;Calculator!$G$17,0,MIN(MIN(MOD(A323/Calculator!$F$17,1),1-MOD(A323/Calculator!$F$17,1)),ABS(MOD(A323/Calculator!$F$17,1)-0.5))),1)</f>
        <v>0.0187368421052678</v>
      </c>
      <c r="J323" s="174" t="n">
        <f aca="false">IF(Calculator!$E$18="YES",IF(A323&lt;Calculator!$G$18,0,MIN(MIN(MOD(A323/Calculator!$F$18,1),1-MOD(A323/Calculator!$F$18,1)),ABS(MOD(A323/Calculator!$F$18,1)-0.5))),1)</f>
        <v>0.0593543859649159</v>
      </c>
      <c r="K323" s="174" t="n">
        <f aca="false">IF(Calculator!$E$19="YES",IF(A323&lt;Calculator!$G$19,0,MIN(MIN(MOD(A323/Calculator!$F$19,1),1-MOD(A323/Calculator!$F$19,1)),ABS(MOD(A323/Calculator!$F$19,1)-0.5))),1)</f>
        <v>0.0496140350877203</v>
      </c>
      <c r="L323" s="174" t="n">
        <f aca="false">IF(Calculator!$E$20="YES",IF(A323&lt;Calculator!$G$20,0,MIN(MIN(MOD(A323/Calculator!$F$20,1),1-MOD(A323/Calculator!$F$20,1)),ABS(MOD(A323/Calculator!$F$20,1)-0.5))),1)</f>
        <v>1</v>
      </c>
      <c r="M323" s="174" t="n">
        <f aca="false">MIN(B323:L323)</f>
        <v>0.0187368421052678</v>
      </c>
      <c r="N323" s="174" t="n">
        <f aca="false">SUMPRODUCT(($M$5:$M$555&gt;M323)*1)+SUMPRODUCT(($M$5:$M$555=M323)*(ROW($M$5:$M$555)&lt;ROW(M323)))+1</f>
        <v>304</v>
      </c>
      <c r="O323" s="174" t="str">
        <f aca="false">IF(M323&gt;=0.2,"★★★ EXCELLENT",IF(M323&gt;=0.12,"★★  GOOD",IF(M323&gt;=0.07,"★  FAIR",IF(M323&gt;=0.025,"⚠  MARGINAL","✗  AVOID"))))</f>
        <v>✗  AVOID</v>
      </c>
    </row>
    <row r="324" customFormat="false" ht="15" hidden="false" customHeight="true" outlineLevel="0" collapsed="false">
      <c r="A324" s="175" t="n">
        <v>36.9</v>
      </c>
      <c r="B324" s="176" t="n">
        <f aca="false">IF(Calculator!$E$10="YES",IF(A324&lt;Calculator!$G$10,0,MIN(MIN(MOD(A324/Calculator!$F$10,1),1-MOD(A324/Calculator!$F$10,1)),ABS(MOD(A324/Calculator!$F$10,1)-0.5))),1)</f>
        <v>1</v>
      </c>
      <c r="C324" s="176" t="n">
        <f aca="false">IF(Calculator!$E$11="YES",IF(A324&lt;Calculator!$G$11,0,MIN(MIN(MOD(A324/Calculator!$F$11,1),1-MOD(A324/Calculator!$F$11,1)),ABS(MOD(A324/Calculator!$F$11,1)-0.5))),1)</f>
        <v>1</v>
      </c>
      <c r="D324" s="176" t="n">
        <f aca="false">IF(Calculator!$E$12="YES",IF(A324&lt;Calculator!$G$12,0,MIN(MIN(MOD(A324/Calculator!$F$12,1),1-MOD(A324/Calculator!$F$12,1)),ABS(MOD(A324/Calculator!$F$12,1)-0.5))),1)</f>
        <v>1</v>
      </c>
      <c r="E324" s="176" t="n">
        <f aca="false">IF(Calculator!$E$13="YES",IF(A324&lt;Calculator!$G$13,0,MIN(MIN(MOD(A324/Calculator!$F$13,1),1-MOD(A324/Calculator!$F$13,1)),ABS(MOD(A324/Calculator!$F$13,1)-0.5))),1)</f>
        <v>0.148526315789471</v>
      </c>
      <c r="F324" s="176" t="n">
        <f aca="false">IF(Calculator!$E$14="YES",IF(A324&lt;Calculator!$G$14,0,MIN(MIN(MOD(A324/Calculator!$F$14,1),1-MOD(A324/Calculator!$F$14,1)),ABS(MOD(A324/Calculator!$F$14,1)-0.5))),1)</f>
        <v>0.121842105263153</v>
      </c>
      <c r="G324" s="176" t="n">
        <f aca="false">IF(Calculator!$E$15="YES",IF(A324&lt;Calculator!$G$15,0,MIN(MIN(MOD(A324/Calculator!$F$15,1),1-MOD(A324/Calculator!$F$15,1)),ABS(MOD(A324/Calculator!$F$15,1)-0.5))),1)</f>
        <v>0.170578947368421</v>
      </c>
      <c r="H324" s="176" t="n">
        <f aca="false">IF(Calculator!$E$16="YES",IF(A324&lt;Calculator!$G$16,0,MIN(MIN(MOD(A324/Calculator!$F$16,1),1-MOD(A324/Calculator!$F$16,1)),ABS(MOD(A324/Calculator!$F$16,1)-0.5))),1)</f>
        <v>0.191608421052635</v>
      </c>
      <c r="I324" s="176" t="n">
        <f aca="false">IF(Calculator!$E$17="YES",IF(A324&lt;Calculator!$G$17,0,MIN(MIN(MOD(A324/Calculator!$F$17,1),1-MOD(A324/Calculator!$F$17,1)),ABS(MOD(A324/Calculator!$F$17,1)-0.5))),1)</f>
        <v>0.00384210526316231</v>
      </c>
      <c r="J324" s="176" t="n">
        <f aca="false">IF(Calculator!$E$18="YES",IF(A324&lt;Calculator!$G$18,0,MIN(MIN(MOD(A324/Calculator!$F$18,1),1-MOD(A324/Calculator!$F$18,1)),ABS(MOD(A324/Calculator!$F$18,1)-0.5))),1)</f>
        <v>0.0418526315789505</v>
      </c>
      <c r="K324" s="176" t="n">
        <f aca="false">IF(Calculator!$E$19="YES",IF(A324&lt;Calculator!$G$19,0,MIN(MIN(MOD(A324/Calculator!$F$19,1),1-MOD(A324/Calculator!$F$19,1)),ABS(MOD(A324/Calculator!$F$19,1)-0.5))),1)</f>
        <v>0.0293684210526317</v>
      </c>
      <c r="L324" s="176" t="n">
        <f aca="false">IF(Calculator!$E$20="YES",IF(A324&lt;Calculator!$G$20,0,MIN(MIN(MOD(A324/Calculator!$F$20,1),1-MOD(A324/Calculator!$F$20,1)),ABS(MOD(A324/Calculator!$F$20,1)-0.5))),1)</f>
        <v>1</v>
      </c>
      <c r="M324" s="176" t="n">
        <f aca="false">MIN(B324:L324)</f>
        <v>0.00384210526316231</v>
      </c>
      <c r="N324" s="176" t="n">
        <f aca="false">SUMPRODUCT(($M$5:$M$555&gt;M324)*1)+SUMPRODUCT(($M$5:$M$555=M324)*(ROW($M$5:$M$555)&lt;ROW(M324)))+1</f>
        <v>447</v>
      </c>
      <c r="O324" s="176" t="str">
        <f aca="false">IF(M324&gt;=0.2,"★★★ EXCELLENT",IF(M324&gt;=0.12,"★★  GOOD",IF(M324&gt;=0.07,"★  FAIR",IF(M324&gt;=0.025,"⚠  MARGINAL","✗  AVOID"))))</f>
        <v>✗  AVOID</v>
      </c>
    </row>
    <row r="325" customFormat="false" ht="15" hidden="false" customHeight="true" outlineLevel="0" collapsed="false">
      <c r="A325" s="173" t="n">
        <v>37</v>
      </c>
      <c r="B325" s="174" t="n">
        <f aca="false">IF(Calculator!$E$10="YES",IF(A325&lt;Calculator!$G$10,0,MIN(MIN(MOD(A325/Calculator!$F$10,1),1-MOD(A325/Calculator!$F$10,1)),ABS(MOD(A325/Calculator!$F$10,1)-0.5))),1)</f>
        <v>1</v>
      </c>
      <c r="C325" s="174" t="n">
        <f aca="false">IF(Calculator!$E$11="YES",IF(A325&lt;Calculator!$G$11,0,MIN(MIN(MOD(A325/Calculator!$F$11,1),1-MOD(A325/Calculator!$F$11,1)),ABS(MOD(A325/Calculator!$F$11,1)-0.5))),1)</f>
        <v>1</v>
      </c>
      <c r="D325" s="174" t="n">
        <f aca="false">IF(Calculator!$E$12="YES",IF(A325&lt;Calculator!$G$12,0,MIN(MIN(MOD(A325/Calculator!$F$12,1),1-MOD(A325/Calculator!$F$12,1)),ABS(MOD(A325/Calculator!$F$12,1)-0.5))),1)</f>
        <v>1</v>
      </c>
      <c r="E325" s="174" t="n">
        <f aca="false">IF(Calculator!$E$13="YES",IF(A325&lt;Calculator!$G$13,0,MIN(MIN(MOD(A325/Calculator!$F$13,1),1-MOD(A325/Calculator!$F$13,1)),ABS(MOD(A325/Calculator!$F$13,1)-0.5))),1)</f>
        <v>0.143508771929822</v>
      </c>
      <c r="F325" s="174" t="n">
        <f aca="false">IF(Calculator!$E$14="YES",IF(A325&lt;Calculator!$G$14,0,MIN(MIN(MOD(A325/Calculator!$F$14,1),1-MOD(A325/Calculator!$F$14,1)),ABS(MOD(A325/Calculator!$F$14,1)-0.5))),1)</f>
        <v>0.128947368421048</v>
      </c>
      <c r="G325" s="174" t="n">
        <f aca="false">IF(Calculator!$E$15="YES",IF(A325&lt;Calculator!$G$15,0,MIN(MIN(MOD(A325/Calculator!$F$15,1),1-MOD(A325/Calculator!$F$15,1)),ABS(MOD(A325/Calculator!$F$15,1)-0.5))),1)</f>
        <v>0.180526315789474</v>
      </c>
      <c r="H325" s="174" t="n">
        <f aca="false">IF(Calculator!$E$16="YES",IF(A325&lt;Calculator!$G$16,0,MIN(MIN(MOD(A325/Calculator!$F$16,1),1-MOD(A325/Calculator!$F$16,1)),ABS(MOD(A325/Calculator!$F$16,1)-0.5))),1)</f>
        <v>0.204322807017547</v>
      </c>
      <c r="I325" s="174" t="n">
        <f aca="false">IF(Calculator!$E$17="YES",IF(A325&lt;Calculator!$G$17,0,MIN(MIN(MOD(A325/Calculator!$F$17,1),1-MOD(A325/Calculator!$F$17,1)),ABS(MOD(A325/Calculator!$F$17,1)-0.5))),1)</f>
        <v>0.0110526315789432</v>
      </c>
      <c r="J325" s="174" t="n">
        <f aca="false">IF(Calculator!$E$18="YES",IF(A325&lt;Calculator!$G$18,0,MIN(MIN(MOD(A325/Calculator!$F$18,1),1-MOD(A325/Calculator!$F$18,1)),ABS(MOD(A325/Calculator!$F$18,1)-0.5))),1)</f>
        <v>0.0243508771929859</v>
      </c>
      <c r="K325" s="174" t="n">
        <f aca="false">IF(Calculator!$E$19="YES",IF(A325&lt;Calculator!$G$19,0,MIN(MIN(MOD(A325/Calculator!$F$19,1),1-MOD(A325/Calculator!$F$19,1)),ABS(MOD(A325/Calculator!$F$19,1)-0.5))),1)</f>
        <v>0.00912280701754398</v>
      </c>
      <c r="L325" s="174" t="n">
        <f aca="false">IF(Calculator!$E$20="YES",IF(A325&lt;Calculator!$G$20,0,MIN(MIN(MOD(A325/Calculator!$F$20,1),1-MOD(A325/Calculator!$F$20,1)),ABS(MOD(A325/Calculator!$F$20,1)-0.5))),1)</f>
        <v>1</v>
      </c>
      <c r="M325" s="174" t="n">
        <f aca="false">MIN(B325:L325)</f>
        <v>0.00912280701754398</v>
      </c>
      <c r="N325" s="174" t="n">
        <f aca="false">SUMPRODUCT(($M$5:$M$555&gt;M325)*1)+SUMPRODUCT(($M$5:$M$555=M325)*(ROW($M$5:$M$555)&lt;ROW(M325)))+1</f>
        <v>387</v>
      </c>
      <c r="O325" s="174" t="str">
        <f aca="false">IF(M325&gt;=0.2,"★★★ EXCELLENT",IF(M325&gt;=0.12,"★★  GOOD",IF(M325&gt;=0.07,"★  FAIR",IF(M325&gt;=0.025,"⚠  MARGINAL","✗  AVOID"))))</f>
        <v>✗  AVOID</v>
      </c>
    </row>
    <row r="326" customFormat="false" ht="15" hidden="false" customHeight="true" outlineLevel="0" collapsed="false">
      <c r="A326" s="175" t="n">
        <v>37.1</v>
      </c>
      <c r="B326" s="176" t="n">
        <f aca="false">IF(Calculator!$E$10="YES",IF(A326&lt;Calculator!$G$10,0,MIN(MIN(MOD(A326/Calculator!$F$10,1),1-MOD(A326/Calculator!$F$10,1)),ABS(MOD(A326/Calculator!$F$10,1)-0.5))),1)</f>
        <v>1</v>
      </c>
      <c r="C326" s="176" t="n">
        <f aca="false">IF(Calculator!$E$11="YES",IF(A326&lt;Calculator!$G$11,0,MIN(MIN(MOD(A326/Calculator!$F$11,1),1-MOD(A326/Calculator!$F$11,1)),ABS(MOD(A326/Calculator!$F$11,1)-0.5))),1)</f>
        <v>1</v>
      </c>
      <c r="D326" s="176" t="n">
        <f aca="false">IF(Calculator!$E$12="YES",IF(A326&lt;Calculator!$G$12,0,MIN(MIN(MOD(A326/Calculator!$F$12,1),1-MOD(A326/Calculator!$F$12,1)),ABS(MOD(A326/Calculator!$F$12,1)-0.5))),1)</f>
        <v>1</v>
      </c>
      <c r="E326" s="176" t="n">
        <f aca="false">IF(Calculator!$E$13="YES",IF(A326&lt;Calculator!$G$13,0,MIN(MIN(MOD(A326/Calculator!$F$13,1),1-MOD(A326/Calculator!$F$13,1)),ABS(MOD(A326/Calculator!$F$13,1)-0.5))),1)</f>
        <v>0.138491228070173</v>
      </c>
      <c r="F326" s="176" t="n">
        <f aca="false">IF(Calculator!$E$14="YES",IF(A326&lt;Calculator!$G$14,0,MIN(MIN(MOD(A326/Calculator!$F$14,1),1-MOD(A326/Calculator!$F$14,1)),ABS(MOD(A326/Calculator!$F$14,1)-0.5))),1)</f>
        <v>0.136052631578943</v>
      </c>
      <c r="G326" s="176" t="n">
        <f aca="false">IF(Calculator!$E$15="YES",IF(A326&lt;Calculator!$G$15,0,MIN(MIN(MOD(A326/Calculator!$F$15,1),1-MOD(A326/Calculator!$F$15,1)),ABS(MOD(A326/Calculator!$F$15,1)-0.5))),1)</f>
        <v>0.190473684210527</v>
      </c>
      <c r="H326" s="176" t="n">
        <f aca="false">IF(Calculator!$E$16="YES",IF(A326&lt;Calculator!$G$16,0,MIN(MIN(MOD(A326/Calculator!$F$16,1),1-MOD(A326/Calculator!$F$16,1)),ABS(MOD(A326/Calculator!$F$16,1)-0.5))),1)</f>
        <v>0.21703719298246</v>
      </c>
      <c r="I326" s="176" t="n">
        <f aca="false">IF(Calculator!$E$17="YES",IF(A326&lt;Calculator!$G$17,0,MIN(MIN(MOD(A326/Calculator!$F$17,1),1-MOD(A326/Calculator!$F$17,1)),ABS(MOD(A326/Calculator!$F$17,1)-0.5))),1)</f>
        <v>0.0259473684210487</v>
      </c>
      <c r="J326" s="176" t="n">
        <f aca="false">IF(Calculator!$E$18="YES",IF(A326&lt;Calculator!$G$18,0,MIN(MIN(MOD(A326/Calculator!$F$18,1),1-MOD(A326/Calculator!$F$18,1)),ABS(MOD(A326/Calculator!$F$18,1)-0.5))),1)</f>
        <v>0.00684912280702044</v>
      </c>
      <c r="K326" s="176" t="n">
        <f aca="false">IF(Calculator!$E$19="YES",IF(A326&lt;Calculator!$G$19,0,MIN(MIN(MOD(A326/Calculator!$F$19,1),1-MOD(A326/Calculator!$F$19,1)),ABS(MOD(A326/Calculator!$F$19,1)-0.5))),1)</f>
        <v>0.0111228070175438</v>
      </c>
      <c r="L326" s="176" t="n">
        <f aca="false">IF(Calculator!$E$20="YES",IF(A326&lt;Calculator!$G$20,0,MIN(MIN(MOD(A326/Calculator!$F$20,1),1-MOD(A326/Calculator!$F$20,1)),ABS(MOD(A326/Calculator!$F$20,1)-0.5))),1)</f>
        <v>1</v>
      </c>
      <c r="M326" s="176" t="n">
        <f aca="false">MIN(B326:L326)</f>
        <v>0.00684912280702044</v>
      </c>
      <c r="N326" s="176" t="n">
        <f aca="false">SUMPRODUCT(($M$5:$M$555&gt;M326)*1)+SUMPRODUCT(($M$5:$M$555=M326)*(ROW($M$5:$M$555)&lt;ROW(M326)))+1</f>
        <v>410</v>
      </c>
      <c r="O326" s="176" t="str">
        <f aca="false">IF(M326&gt;=0.2,"★★★ EXCELLENT",IF(M326&gt;=0.12,"★★  GOOD",IF(M326&gt;=0.07,"★  FAIR",IF(M326&gt;=0.025,"⚠  MARGINAL","✗  AVOID"))))</f>
        <v>✗  AVOID</v>
      </c>
    </row>
    <row r="327" customFormat="false" ht="15" hidden="false" customHeight="true" outlineLevel="0" collapsed="false">
      <c r="A327" s="173" t="n">
        <v>37.2</v>
      </c>
      <c r="B327" s="174" t="n">
        <f aca="false">IF(Calculator!$E$10="YES",IF(A327&lt;Calculator!$G$10,0,MIN(MIN(MOD(A327/Calculator!$F$10,1),1-MOD(A327/Calculator!$F$10,1)),ABS(MOD(A327/Calculator!$F$10,1)-0.5))),1)</f>
        <v>1</v>
      </c>
      <c r="C327" s="174" t="n">
        <f aca="false">IF(Calculator!$E$11="YES",IF(A327&lt;Calculator!$G$11,0,MIN(MIN(MOD(A327/Calculator!$F$11,1),1-MOD(A327/Calculator!$F$11,1)),ABS(MOD(A327/Calculator!$F$11,1)-0.5))),1)</f>
        <v>1</v>
      </c>
      <c r="D327" s="174" t="n">
        <f aca="false">IF(Calculator!$E$12="YES",IF(A327&lt;Calculator!$G$12,0,MIN(MIN(MOD(A327/Calculator!$F$12,1),1-MOD(A327/Calculator!$F$12,1)),ABS(MOD(A327/Calculator!$F$12,1)-0.5))),1)</f>
        <v>1</v>
      </c>
      <c r="E327" s="174" t="n">
        <f aca="false">IF(Calculator!$E$13="YES",IF(A327&lt;Calculator!$G$13,0,MIN(MIN(MOD(A327/Calculator!$F$13,1),1-MOD(A327/Calculator!$F$13,1)),ABS(MOD(A327/Calculator!$F$13,1)-0.5))),1)</f>
        <v>0.133473684210524</v>
      </c>
      <c r="F327" s="174" t="n">
        <f aca="false">IF(Calculator!$E$14="YES",IF(A327&lt;Calculator!$G$14,0,MIN(MIN(MOD(A327/Calculator!$F$14,1),1-MOD(A327/Calculator!$F$14,1)),ABS(MOD(A327/Calculator!$F$14,1)-0.5))),1)</f>
        <v>0.143157894736838</v>
      </c>
      <c r="G327" s="174" t="n">
        <f aca="false">IF(Calculator!$E$15="YES",IF(A327&lt;Calculator!$G$15,0,MIN(MIN(MOD(A327/Calculator!$F$15,1),1-MOD(A327/Calculator!$F$15,1)),ABS(MOD(A327/Calculator!$F$15,1)-0.5))),1)</f>
        <v>0.20042105263158</v>
      </c>
      <c r="H327" s="174" t="n">
        <f aca="false">IF(Calculator!$E$16="YES",IF(A327&lt;Calculator!$G$16,0,MIN(MIN(MOD(A327/Calculator!$F$16,1),1-MOD(A327/Calculator!$F$16,1)),ABS(MOD(A327/Calculator!$F$16,1)-0.5))),1)</f>
        <v>0.229751578947372</v>
      </c>
      <c r="I327" s="174" t="n">
        <f aca="false">IF(Calculator!$E$17="YES",IF(A327&lt;Calculator!$G$17,0,MIN(MIN(MOD(A327/Calculator!$F$17,1),1-MOD(A327/Calculator!$F$17,1)),ABS(MOD(A327/Calculator!$F$17,1)-0.5))),1)</f>
        <v>0.0408421052631542</v>
      </c>
      <c r="J327" s="174" t="n">
        <f aca="false">IF(Calculator!$E$18="YES",IF(A327&lt;Calculator!$G$18,0,MIN(MIN(MOD(A327/Calculator!$F$18,1),1-MOD(A327/Calculator!$F$18,1)),ABS(MOD(A327/Calculator!$F$18,1)-0.5))),1)</f>
        <v>0.010652631578945</v>
      </c>
      <c r="K327" s="174" t="n">
        <f aca="false">IF(Calculator!$E$19="YES",IF(A327&lt;Calculator!$G$19,0,MIN(MIN(MOD(A327/Calculator!$F$19,1),1-MOD(A327/Calculator!$F$19,1)),ABS(MOD(A327/Calculator!$F$19,1)-0.5))),1)</f>
        <v>0.0313684210526324</v>
      </c>
      <c r="L327" s="174" t="n">
        <f aca="false">IF(Calculator!$E$20="YES",IF(A327&lt;Calculator!$G$20,0,MIN(MIN(MOD(A327/Calculator!$F$20,1),1-MOD(A327/Calculator!$F$20,1)),ABS(MOD(A327/Calculator!$F$20,1)-0.5))),1)</f>
        <v>1</v>
      </c>
      <c r="M327" s="174" t="n">
        <f aca="false">MIN(B327:L327)</f>
        <v>0.010652631578945</v>
      </c>
      <c r="N327" s="174" t="n">
        <f aca="false">SUMPRODUCT(($M$5:$M$555&gt;M327)*1)+SUMPRODUCT(($M$5:$M$555=M327)*(ROW($M$5:$M$555)&lt;ROW(M327)))+1</f>
        <v>372</v>
      </c>
      <c r="O327" s="174" t="str">
        <f aca="false">IF(M327&gt;=0.2,"★★★ EXCELLENT",IF(M327&gt;=0.12,"★★  GOOD",IF(M327&gt;=0.07,"★  FAIR",IF(M327&gt;=0.025,"⚠  MARGINAL","✗  AVOID"))))</f>
        <v>✗  AVOID</v>
      </c>
    </row>
    <row r="328" customFormat="false" ht="15" hidden="false" customHeight="true" outlineLevel="0" collapsed="false">
      <c r="A328" s="175" t="n">
        <v>37.3</v>
      </c>
      <c r="B328" s="176" t="n">
        <f aca="false">IF(Calculator!$E$10="YES",IF(A328&lt;Calculator!$G$10,0,MIN(MIN(MOD(A328/Calculator!$F$10,1),1-MOD(A328/Calculator!$F$10,1)),ABS(MOD(A328/Calculator!$F$10,1)-0.5))),1)</f>
        <v>1</v>
      </c>
      <c r="C328" s="176" t="n">
        <f aca="false">IF(Calculator!$E$11="YES",IF(A328&lt;Calculator!$G$11,0,MIN(MIN(MOD(A328/Calculator!$F$11,1),1-MOD(A328/Calculator!$F$11,1)),ABS(MOD(A328/Calculator!$F$11,1)-0.5))),1)</f>
        <v>1</v>
      </c>
      <c r="D328" s="176" t="n">
        <f aca="false">IF(Calculator!$E$12="YES",IF(A328&lt;Calculator!$G$12,0,MIN(MIN(MOD(A328/Calculator!$F$12,1),1-MOD(A328/Calculator!$F$12,1)),ABS(MOD(A328/Calculator!$F$12,1)-0.5))),1)</f>
        <v>1</v>
      </c>
      <c r="E328" s="176" t="n">
        <f aca="false">IF(Calculator!$E$13="YES",IF(A328&lt;Calculator!$G$13,0,MIN(MIN(MOD(A328/Calculator!$F$13,1),1-MOD(A328/Calculator!$F$13,1)),ABS(MOD(A328/Calculator!$F$13,1)-0.5))),1)</f>
        <v>0.128456140350875</v>
      </c>
      <c r="F328" s="176" t="n">
        <f aca="false">IF(Calculator!$E$14="YES",IF(A328&lt;Calculator!$G$14,0,MIN(MIN(MOD(A328/Calculator!$F$14,1),1-MOD(A328/Calculator!$F$14,1)),ABS(MOD(A328/Calculator!$F$14,1)-0.5))),1)</f>
        <v>0.150263157894732</v>
      </c>
      <c r="G328" s="176" t="n">
        <f aca="false">IF(Calculator!$E$15="YES",IF(A328&lt;Calculator!$G$15,0,MIN(MIN(MOD(A328/Calculator!$F$15,1),1-MOD(A328/Calculator!$F$15,1)),ABS(MOD(A328/Calculator!$F$15,1)-0.5))),1)</f>
        <v>0.210368421052632</v>
      </c>
      <c r="H328" s="176" t="n">
        <f aca="false">IF(Calculator!$E$16="YES",IF(A328&lt;Calculator!$G$16,0,MIN(MIN(MOD(A328/Calculator!$F$16,1),1-MOD(A328/Calculator!$F$16,1)),ABS(MOD(A328/Calculator!$F$16,1)-0.5))),1)</f>
        <v>0.242465964912284</v>
      </c>
      <c r="I328" s="176" t="n">
        <f aca="false">IF(Calculator!$E$17="YES",IF(A328&lt;Calculator!$G$17,0,MIN(MIN(MOD(A328/Calculator!$F$17,1),1-MOD(A328/Calculator!$F$17,1)),ABS(MOD(A328/Calculator!$F$17,1)-0.5))),1)</f>
        <v>0.0557368421052589</v>
      </c>
      <c r="J328" s="176" t="n">
        <f aca="false">IF(Calculator!$E$18="YES",IF(A328&lt;Calculator!$G$18,0,MIN(MIN(MOD(A328/Calculator!$F$18,1),1-MOD(A328/Calculator!$F$18,1)),ABS(MOD(A328/Calculator!$F$18,1)-0.5))),1)</f>
        <v>0.0281543859649087</v>
      </c>
      <c r="K328" s="176" t="n">
        <f aca="false">IF(Calculator!$E$19="YES",IF(A328&lt;Calculator!$G$19,0,MIN(MIN(MOD(A328/Calculator!$F$19,1),1-MOD(A328/Calculator!$F$19,1)),ABS(MOD(A328/Calculator!$F$19,1)-0.5))),1)</f>
        <v>0.0516140350877183</v>
      </c>
      <c r="L328" s="176" t="n">
        <f aca="false">IF(Calculator!$E$20="YES",IF(A328&lt;Calculator!$G$20,0,MIN(MIN(MOD(A328/Calculator!$F$20,1),1-MOD(A328/Calculator!$F$20,1)),ABS(MOD(A328/Calculator!$F$20,1)-0.5))),1)</f>
        <v>1</v>
      </c>
      <c r="M328" s="176" t="n">
        <f aca="false">MIN(B328:L328)</f>
        <v>0.0281543859649087</v>
      </c>
      <c r="N328" s="176" t="n">
        <f aca="false">SUMPRODUCT(($M$5:$M$555&gt;M328)*1)+SUMPRODUCT(($M$5:$M$555=M328)*(ROW($M$5:$M$555)&lt;ROW(M328)))+1</f>
        <v>228</v>
      </c>
      <c r="O328" s="176" t="str">
        <f aca="false">IF(M328&gt;=0.2,"★★★ EXCELLENT",IF(M328&gt;=0.12,"★★  GOOD",IF(M328&gt;=0.07,"★  FAIR",IF(M328&gt;=0.025,"⚠  MARGINAL","✗  AVOID"))))</f>
        <v>⚠  MARGINAL</v>
      </c>
    </row>
    <row r="329" customFormat="false" ht="15" hidden="false" customHeight="true" outlineLevel="0" collapsed="false">
      <c r="A329" s="173" t="n">
        <v>37.4</v>
      </c>
      <c r="B329" s="174" t="n">
        <f aca="false">IF(Calculator!$E$10="YES",IF(A329&lt;Calculator!$G$10,0,MIN(MIN(MOD(A329/Calculator!$F$10,1),1-MOD(A329/Calculator!$F$10,1)),ABS(MOD(A329/Calculator!$F$10,1)-0.5))),1)</f>
        <v>1</v>
      </c>
      <c r="C329" s="174" t="n">
        <f aca="false">IF(Calculator!$E$11="YES",IF(A329&lt;Calculator!$G$11,0,MIN(MIN(MOD(A329/Calculator!$F$11,1),1-MOD(A329/Calculator!$F$11,1)),ABS(MOD(A329/Calculator!$F$11,1)-0.5))),1)</f>
        <v>1</v>
      </c>
      <c r="D329" s="174" t="n">
        <f aca="false">IF(Calculator!$E$12="YES",IF(A329&lt;Calculator!$G$12,0,MIN(MIN(MOD(A329/Calculator!$F$12,1),1-MOD(A329/Calculator!$F$12,1)),ABS(MOD(A329/Calculator!$F$12,1)-0.5))),1)</f>
        <v>1</v>
      </c>
      <c r="E329" s="174" t="n">
        <f aca="false">IF(Calculator!$E$13="YES",IF(A329&lt;Calculator!$G$13,0,MIN(MIN(MOD(A329/Calculator!$F$13,1),1-MOD(A329/Calculator!$F$13,1)),ABS(MOD(A329/Calculator!$F$13,1)-0.5))),1)</f>
        <v>0.123438596491225</v>
      </c>
      <c r="F329" s="174" t="n">
        <f aca="false">IF(Calculator!$E$14="YES",IF(A329&lt;Calculator!$G$14,0,MIN(MIN(MOD(A329/Calculator!$F$14,1),1-MOD(A329/Calculator!$F$14,1)),ABS(MOD(A329/Calculator!$F$14,1)-0.5))),1)</f>
        <v>0.157368421052627</v>
      </c>
      <c r="G329" s="174" t="n">
        <f aca="false">IF(Calculator!$E$15="YES",IF(A329&lt;Calculator!$G$15,0,MIN(MIN(MOD(A329/Calculator!$F$15,1),1-MOD(A329/Calculator!$F$15,1)),ABS(MOD(A329/Calculator!$F$15,1)-0.5))),1)</f>
        <v>0.220315789473684</v>
      </c>
      <c r="H329" s="174" t="n">
        <f aca="false">IF(Calculator!$E$16="YES",IF(A329&lt;Calculator!$G$16,0,MIN(MIN(MOD(A329/Calculator!$F$16,1),1-MOD(A329/Calculator!$F$16,1)),ABS(MOD(A329/Calculator!$F$16,1)-0.5))),1)</f>
        <v>0.244819649122804</v>
      </c>
      <c r="I329" s="174" t="n">
        <f aca="false">IF(Calculator!$E$17="YES",IF(A329&lt;Calculator!$G$17,0,MIN(MIN(MOD(A329/Calculator!$F$17,1),1-MOD(A329/Calculator!$F$17,1)),ABS(MOD(A329/Calculator!$F$17,1)-0.5))),1)</f>
        <v>0.0706315789473644</v>
      </c>
      <c r="J329" s="174" t="n">
        <f aca="false">IF(Calculator!$E$18="YES",IF(A329&lt;Calculator!$G$18,0,MIN(MIN(MOD(A329/Calculator!$F$18,1),1-MOD(A329/Calculator!$F$18,1)),ABS(MOD(A329/Calculator!$F$18,1)-0.5))),1)</f>
        <v>0.0456561403508742</v>
      </c>
      <c r="K329" s="174" t="n">
        <f aca="false">IF(Calculator!$E$19="YES",IF(A329&lt;Calculator!$G$19,0,MIN(MIN(MOD(A329/Calculator!$F$19,1),1-MOD(A329/Calculator!$F$19,1)),ABS(MOD(A329/Calculator!$F$19,1)-0.5))),1)</f>
        <v>0.071859649122807</v>
      </c>
      <c r="L329" s="174" t="n">
        <f aca="false">IF(Calculator!$E$20="YES",IF(A329&lt;Calculator!$G$20,0,MIN(MIN(MOD(A329/Calculator!$F$20,1),1-MOD(A329/Calculator!$F$20,1)),ABS(MOD(A329/Calculator!$F$20,1)-0.5))),1)</f>
        <v>1</v>
      </c>
      <c r="M329" s="174" t="n">
        <f aca="false">MIN(B329:L329)</f>
        <v>0.0456561403508742</v>
      </c>
      <c r="N329" s="174" t="n">
        <f aca="false">SUMPRODUCT(($M$5:$M$555&gt;M329)*1)+SUMPRODUCT(($M$5:$M$555=M329)*(ROW($M$5:$M$555)&lt;ROW(M329)))+1</f>
        <v>137</v>
      </c>
      <c r="O329" s="174" t="str">
        <f aca="false">IF(M329&gt;=0.2,"★★★ EXCELLENT",IF(M329&gt;=0.12,"★★  GOOD",IF(M329&gt;=0.07,"★  FAIR",IF(M329&gt;=0.025,"⚠  MARGINAL","✗  AVOID"))))</f>
        <v>⚠  MARGINAL</v>
      </c>
    </row>
    <row r="330" customFormat="false" ht="15" hidden="false" customHeight="true" outlineLevel="0" collapsed="false">
      <c r="A330" s="175" t="n">
        <v>37.5</v>
      </c>
      <c r="B330" s="176" t="n">
        <f aca="false">IF(Calculator!$E$10="YES",IF(A330&lt;Calculator!$G$10,0,MIN(MIN(MOD(A330/Calculator!$F$10,1),1-MOD(A330/Calculator!$F$10,1)),ABS(MOD(A330/Calculator!$F$10,1)-0.5))),1)</f>
        <v>1</v>
      </c>
      <c r="C330" s="176" t="n">
        <f aca="false">IF(Calculator!$E$11="YES",IF(A330&lt;Calculator!$G$11,0,MIN(MIN(MOD(A330/Calculator!$F$11,1),1-MOD(A330/Calculator!$F$11,1)),ABS(MOD(A330/Calculator!$F$11,1)-0.5))),1)</f>
        <v>1</v>
      </c>
      <c r="D330" s="176" t="n">
        <f aca="false">IF(Calculator!$E$12="YES",IF(A330&lt;Calculator!$G$12,0,MIN(MIN(MOD(A330/Calculator!$F$12,1),1-MOD(A330/Calculator!$F$12,1)),ABS(MOD(A330/Calculator!$F$12,1)-0.5))),1)</f>
        <v>1</v>
      </c>
      <c r="E330" s="176" t="n">
        <f aca="false">IF(Calculator!$E$13="YES",IF(A330&lt;Calculator!$G$13,0,MIN(MIN(MOD(A330/Calculator!$F$13,1),1-MOD(A330/Calculator!$F$13,1)),ABS(MOD(A330/Calculator!$F$13,1)-0.5))),1)</f>
        <v>0.118421052631576</v>
      </c>
      <c r="F330" s="176" t="n">
        <f aca="false">IF(Calculator!$E$14="YES",IF(A330&lt;Calculator!$G$14,0,MIN(MIN(MOD(A330/Calculator!$F$14,1),1-MOD(A330/Calculator!$F$14,1)),ABS(MOD(A330/Calculator!$F$14,1)-0.5))),1)</f>
        <v>0.164473684210522</v>
      </c>
      <c r="G330" s="176" t="n">
        <f aca="false">IF(Calculator!$E$15="YES",IF(A330&lt;Calculator!$G$15,0,MIN(MIN(MOD(A330/Calculator!$F$15,1),1-MOD(A330/Calculator!$F$15,1)),ABS(MOD(A330/Calculator!$F$15,1)-0.5))),1)</f>
        <v>0.230263157894737</v>
      </c>
      <c r="H330" s="176" t="n">
        <f aca="false">IF(Calculator!$E$16="YES",IF(A330&lt;Calculator!$G$16,0,MIN(MIN(MOD(A330/Calculator!$F$16,1),1-MOD(A330/Calculator!$F$16,1)),ABS(MOD(A330/Calculator!$F$16,1)-0.5))),1)</f>
        <v>0.232105263157892</v>
      </c>
      <c r="I330" s="176" t="n">
        <f aca="false">IF(Calculator!$E$17="YES",IF(A330&lt;Calculator!$G$17,0,MIN(MIN(MOD(A330/Calculator!$F$17,1),1-MOD(A330/Calculator!$F$17,1)),ABS(MOD(A330/Calculator!$F$17,1)-0.5))),1)</f>
        <v>0.0855263157894699</v>
      </c>
      <c r="J330" s="176" t="n">
        <f aca="false">IF(Calculator!$E$18="YES",IF(A330&lt;Calculator!$G$18,0,MIN(MIN(MOD(A330/Calculator!$F$18,1),1-MOD(A330/Calculator!$F$18,1)),ABS(MOD(A330/Calculator!$F$18,1)-0.5))),1)</f>
        <v>0.0631578947368388</v>
      </c>
      <c r="K330" s="176" t="n">
        <f aca="false">IF(Calculator!$E$19="YES",IF(A330&lt;Calculator!$G$19,0,MIN(MIN(MOD(A330/Calculator!$F$19,1),1-MOD(A330/Calculator!$F$19,1)),ABS(MOD(A330/Calculator!$F$19,1)-0.5))),1)</f>
        <v>0.0921052631578947</v>
      </c>
      <c r="L330" s="176" t="n">
        <f aca="false">IF(Calculator!$E$20="YES",IF(A330&lt;Calculator!$G$20,0,MIN(MIN(MOD(A330/Calculator!$F$20,1),1-MOD(A330/Calculator!$F$20,1)),ABS(MOD(A330/Calculator!$F$20,1)-0.5))),1)</f>
        <v>1</v>
      </c>
      <c r="M330" s="176" t="n">
        <f aca="false">MIN(B330:L330)</f>
        <v>0.0631578947368388</v>
      </c>
      <c r="N330" s="176" t="n">
        <f aca="false">SUMPRODUCT(($M$5:$M$555&gt;M330)*1)+SUMPRODUCT(($M$5:$M$555=M330)*(ROW($M$5:$M$555)&lt;ROW(M330)))+1</f>
        <v>82</v>
      </c>
      <c r="O330" s="176" t="str">
        <f aca="false">IF(M330&gt;=0.2,"★★★ EXCELLENT",IF(M330&gt;=0.12,"★★  GOOD",IF(M330&gt;=0.07,"★  FAIR",IF(M330&gt;=0.025,"⚠  MARGINAL","✗  AVOID"))))</f>
        <v>⚠  MARGINAL</v>
      </c>
    </row>
    <row r="331" customFormat="false" ht="15" hidden="false" customHeight="true" outlineLevel="0" collapsed="false">
      <c r="A331" s="173" t="n">
        <v>37.6</v>
      </c>
      <c r="B331" s="174" t="n">
        <f aca="false">IF(Calculator!$E$10="YES",IF(A331&lt;Calculator!$G$10,0,MIN(MIN(MOD(A331/Calculator!$F$10,1),1-MOD(A331/Calculator!$F$10,1)),ABS(MOD(A331/Calculator!$F$10,1)-0.5))),1)</f>
        <v>1</v>
      </c>
      <c r="C331" s="174" t="n">
        <f aca="false">IF(Calculator!$E$11="YES",IF(A331&lt;Calculator!$G$11,0,MIN(MIN(MOD(A331/Calculator!$F$11,1),1-MOD(A331/Calculator!$F$11,1)),ABS(MOD(A331/Calculator!$F$11,1)-0.5))),1)</f>
        <v>1</v>
      </c>
      <c r="D331" s="174" t="n">
        <f aca="false">IF(Calculator!$E$12="YES",IF(A331&lt;Calculator!$G$12,0,MIN(MIN(MOD(A331/Calculator!$F$12,1),1-MOD(A331/Calculator!$F$12,1)),ABS(MOD(A331/Calculator!$F$12,1)-0.5))),1)</f>
        <v>1</v>
      </c>
      <c r="E331" s="174" t="n">
        <f aca="false">IF(Calculator!$E$13="YES",IF(A331&lt;Calculator!$G$13,0,MIN(MIN(MOD(A331/Calculator!$F$13,1),1-MOD(A331/Calculator!$F$13,1)),ABS(MOD(A331/Calculator!$F$13,1)-0.5))),1)</f>
        <v>0.113403508771927</v>
      </c>
      <c r="F331" s="174" t="n">
        <f aca="false">IF(Calculator!$E$14="YES",IF(A331&lt;Calculator!$G$14,0,MIN(MIN(MOD(A331/Calculator!$F$14,1),1-MOD(A331/Calculator!$F$14,1)),ABS(MOD(A331/Calculator!$F$14,1)-0.5))),1)</f>
        <v>0.171578947368416</v>
      </c>
      <c r="G331" s="174" t="n">
        <f aca="false">IF(Calculator!$E$15="YES",IF(A331&lt;Calculator!$G$15,0,MIN(MIN(MOD(A331/Calculator!$F$15,1),1-MOD(A331/Calculator!$F$15,1)),ABS(MOD(A331/Calculator!$F$15,1)-0.5))),1)</f>
        <v>0.24021052631579</v>
      </c>
      <c r="H331" s="174" t="n">
        <f aca="false">IF(Calculator!$E$16="YES",IF(A331&lt;Calculator!$G$16,0,MIN(MIN(MOD(A331/Calculator!$F$16,1),1-MOD(A331/Calculator!$F$16,1)),ABS(MOD(A331/Calculator!$F$16,1)-0.5))),1)</f>
        <v>0.219390877192979</v>
      </c>
      <c r="I331" s="174" t="n">
        <f aca="false">IF(Calculator!$E$17="YES",IF(A331&lt;Calculator!$G$17,0,MIN(MIN(MOD(A331/Calculator!$F$17,1),1-MOD(A331/Calculator!$F$17,1)),ABS(MOD(A331/Calculator!$F$17,1)-0.5))),1)</f>
        <v>0.100421052631575</v>
      </c>
      <c r="J331" s="174" t="n">
        <f aca="false">IF(Calculator!$E$18="YES",IF(A331&lt;Calculator!$G$18,0,MIN(MIN(MOD(A331/Calculator!$F$18,1),1-MOD(A331/Calculator!$F$18,1)),ABS(MOD(A331/Calculator!$F$18,1)-0.5))),1)</f>
        <v>0.0806596491228042</v>
      </c>
      <c r="K331" s="174" t="n">
        <f aca="false">IF(Calculator!$E$19="YES",IF(A331&lt;Calculator!$G$19,0,MIN(MIN(MOD(A331/Calculator!$F$19,1),1-MOD(A331/Calculator!$F$19,1)),ABS(MOD(A331/Calculator!$F$19,1)-0.5))),1)</f>
        <v>0.112350877192982</v>
      </c>
      <c r="L331" s="174" t="n">
        <f aca="false">IF(Calculator!$E$20="YES",IF(A331&lt;Calculator!$G$20,0,MIN(MIN(MOD(A331/Calculator!$F$20,1),1-MOD(A331/Calculator!$F$20,1)),ABS(MOD(A331/Calculator!$F$20,1)-0.5))),1)</f>
        <v>1</v>
      </c>
      <c r="M331" s="174" t="n">
        <f aca="false">MIN(B331:L331)</f>
        <v>0.0806596491228042</v>
      </c>
      <c r="N331" s="174" t="n">
        <f aca="false">SUMPRODUCT(($M$5:$M$555&gt;M331)*1)+SUMPRODUCT(($M$5:$M$555=M331)*(ROW($M$5:$M$555)&lt;ROW(M331)))+1</f>
        <v>42</v>
      </c>
      <c r="O331" s="174" t="str">
        <f aca="false">IF(M331&gt;=0.2,"★★★ EXCELLENT",IF(M331&gt;=0.12,"★★  GOOD",IF(M331&gt;=0.07,"★  FAIR",IF(M331&gt;=0.025,"⚠  MARGINAL","✗  AVOID"))))</f>
        <v>★  FAIR</v>
      </c>
    </row>
    <row r="332" customFormat="false" ht="15" hidden="false" customHeight="true" outlineLevel="0" collapsed="false">
      <c r="A332" s="175" t="n">
        <v>37.7</v>
      </c>
      <c r="B332" s="176" t="n">
        <f aca="false">IF(Calculator!$E$10="YES",IF(A332&lt;Calculator!$G$10,0,MIN(MIN(MOD(A332/Calculator!$F$10,1),1-MOD(A332/Calculator!$F$10,1)),ABS(MOD(A332/Calculator!$F$10,1)-0.5))),1)</f>
        <v>1</v>
      </c>
      <c r="C332" s="176" t="n">
        <f aca="false">IF(Calculator!$E$11="YES",IF(A332&lt;Calculator!$G$11,0,MIN(MIN(MOD(A332/Calculator!$F$11,1),1-MOD(A332/Calculator!$F$11,1)),ABS(MOD(A332/Calculator!$F$11,1)-0.5))),1)</f>
        <v>1</v>
      </c>
      <c r="D332" s="176" t="n">
        <f aca="false">IF(Calculator!$E$12="YES",IF(A332&lt;Calculator!$G$12,0,MIN(MIN(MOD(A332/Calculator!$F$12,1),1-MOD(A332/Calculator!$F$12,1)),ABS(MOD(A332/Calculator!$F$12,1)-0.5))),1)</f>
        <v>1</v>
      </c>
      <c r="E332" s="176" t="n">
        <f aca="false">IF(Calculator!$E$13="YES",IF(A332&lt;Calculator!$G$13,0,MIN(MIN(MOD(A332/Calculator!$F$13,1),1-MOD(A332/Calculator!$F$13,1)),ABS(MOD(A332/Calculator!$F$13,1)-0.5))),1)</f>
        <v>0.108385964912278</v>
      </c>
      <c r="F332" s="176" t="n">
        <f aca="false">IF(Calculator!$E$14="YES",IF(A332&lt;Calculator!$G$14,0,MIN(MIN(MOD(A332/Calculator!$F$14,1),1-MOD(A332/Calculator!$F$14,1)),ABS(MOD(A332/Calculator!$F$14,1)-0.5))),1)</f>
        <v>0.178684210526311</v>
      </c>
      <c r="G332" s="176" t="n">
        <f aca="false">IF(Calculator!$E$15="YES",IF(A332&lt;Calculator!$G$15,0,MIN(MIN(MOD(A332/Calculator!$F$15,1),1-MOD(A332/Calculator!$F$15,1)),ABS(MOD(A332/Calculator!$F$15,1)-0.5))),1)</f>
        <v>0.249842105263157</v>
      </c>
      <c r="H332" s="176" t="n">
        <f aca="false">IF(Calculator!$E$16="YES",IF(A332&lt;Calculator!$G$16,0,MIN(MIN(MOD(A332/Calculator!$F$16,1),1-MOD(A332/Calculator!$F$16,1)),ABS(MOD(A332/Calculator!$F$16,1)-0.5))),1)</f>
        <v>0.206676491228067</v>
      </c>
      <c r="I332" s="176" t="n">
        <f aca="false">IF(Calculator!$E$17="YES",IF(A332&lt;Calculator!$G$17,0,MIN(MIN(MOD(A332/Calculator!$F$17,1),1-MOD(A332/Calculator!$F$17,1)),ABS(MOD(A332/Calculator!$F$17,1)-0.5))),1)</f>
        <v>0.11531578947368</v>
      </c>
      <c r="J332" s="176" t="n">
        <f aca="false">IF(Calculator!$E$18="YES",IF(A332&lt;Calculator!$G$18,0,MIN(MIN(MOD(A332/Calculator!$F$18,1),1-MOD(A332/Calculator!$F$18,1)),ABS(MOD(A332/Calculator!$F$18,1)-0.5))),1)</f>
        <v>0.0981614035087697</v>
      </c>
      <c r="K332" s="176" t="n">
        <f aca="false">IF(Calculator!$E$19="YES",IF(A332&lt;Calculator!$G$19,0,MIN(MIN(MOD(A332/Calculator!$F$19,1),1-MOD(A332/Calculator!$F$19,1)),ABS(MOD(A332/Calculator!$F$19,1)-0.5))),1)</f>
        <v>0.132596491228071</v>
      </c>
      <c r="L332" s="176" t="n">
        <f aca="false">IF(Calculator!$E$20="YES",IF(A332&lt;Calculator!$G$20,0,MIN(MIN(MOD(A332/Calculator!$F$20,1),1-MOD(A332/Calculator!$F$20,1)),ABS(MOD(A332/Calculator!$F$20,1)-0.5))),1)</f>
        <v>1</v>
      </c>
      <c r="M332" s="176" t="n">
        <f aca="false">MIN(B332:L332)</f>
        <v>0.0981614035087697</v>
      </c>
      <c r="N332" s="176" t="n">
        <f aca="false">SUMPRODUCT(($M$5:$M$555&gt;M332)*1)+SUMPRODUCT(($M$5:$M$555=M332)*(ROW($M$5:$M$555)&lt;ROW(M332)))+1</f>
        <v>18</v>
      </c>
      <c r="O332" s="176" t="str">
        <f aca="false">IF(M332&gt;=0.2,"★★★ EXCELLENT",IF(M332&gt;=0.12,"★★  GOOD",IF(M332&gt;=0.07,"★  FAIR",IF(M332&gt;=0.025,"⚠  MARGINAL","✗  AVOID"))))</f>
        <v>★  FAIR</v>
      </c>
    </row>
    <row r="333" customFormat="false" ht="15" hidden="false" customHeight="true" outlineLevel="0" collapsed="false">
      <c r="A333" s="173" t="n">
        <v>37.8</v>
      </c>
      <c r="B333" s="174" t="n">
        <f aca="false">IF(Calculator!$E$10="YES",IF(A333&lt;Calculator!$G$10,0,MIN(MIN(MOD(A333/Calculator!$F$10,1),1-MOD(A333/Calculator!$F$10,1)),ABS(MOD(A333/Calculator!$F$10,1)-0.5))),1)</f>
        <v>1</v>
      </c>
      <c r="C333" s="174" t="n">
        <f aca="false">IF(Calculator!$E$11="YES",IF(A333&lt;Calculator!$G$11,0,MIN(MIN(MOD(A333/Calculator!$F$11,1),1-MOD(A333/Calculator!$F$11,1)),ABS(MOD(A333/Calculator!$F$11,1)-0.5))),1)</f>
        <v>1</v>
      </c>
      <c r="D333" s="174" t="n">
        <f aca="false">IF(Calculator!$E$12="YES",IF(A333&lt;Calculator!$G$12,0,MIN(MIN(MOD(A333/Calculator!$F$12,1),1-MOD(A333/Calculator!$F$12,1)),ABS(MOD(A333/Calculator!$F$12,1)-0.5))),1)</f>
        <v>1</v>
      </c>
      <c r="E333" s="174" t="n">
        <f aca="false">IF(Calculator!$E$13="YES",IF(A333&lt;Calculator!$G$13,0,MIN(MIN(MOD(A333/Calculator!$F$13,1),1-MOD(A333/Calculator!$F$13,1)),ABS(MOD(A333/Calculator!$F$13,1)-0.5))),1)</f>
        <v>0.103368421052629</v>
      </c>
      <c r="F333" s="174" t="n">
        <f aca="false">IF(Calculator!$E$14="YES",IF(A333&lt;Calculator!$G$14,0,MIN(MIN(MOD(A333/Calculator!$F$14,1),1-MOD(A333/Calculator!$F$14,1)),ABS(MOD(A333/Calculator!$F$14,1)-0.5))),1)</f>
        <v>0.185789473684205</v>
      </c>
      <c r="G333" s="174" t="n">
        <f aca="false">IF(Calculator!$E$15="YES",IF(A333&lt;Calculator!$G$15,0,MIN(MIN(MOD(A333/Calculator!$F$15,1),1-MOD(A333/Calculator!$F$15,1)),ABS(MOD(A333/Calculator!$F$15,1)-0.5))),1)</f>
        <v>0.239894736842105</v>
      </c>
      <c r="H333" s="174" t="n">
        <f aca="false">IF(Calculator!$E$16="YES",IF(A333&lt;Calculator!$G$16,0,MIN(MIN(MOD(A333/Calculator!$F$16,1),1-MOD(A333/Calculator!$F$16,1)),ABS(MOD(A333/Calculator!$F$16,1)-0.5))),1)</f>
        <v>0.193962105263155</v>
      </c>
      <c r="I333" s="174" t="n">
        <f aca="false">IF(Calculator!$E$17="YES",IF(A333&lt;Calculator!$G$17,0,MIN(MIN(MOD(A333/Calculator!$F$17,1),1-MOD(A333/Calculator!$F$17,1)),ABS(MOD(A333/Calculator!$F$17,1)-0.5))),1)</f>
        <v>0.130210526315785</v>
      </c>
      <c r="J333" s="174" t="n">
        <f aca="false">IF(Calculator!$E$18="YES",IF(A333&lt;Calculator!$G$18,0,MIN(MIN(MOD(A333/Calculator!$F$18,1),1-MOD(A333/Calculator!$F$18,1)),ABS(MOD(A333/Calculator!$F$18,1)-0.5))),1)</f>
        <v>0.115663157894733</v>
      </c>
      <c r="K333" s="174" t="n">
        <f aca="false">IF(Calculator!$E$19="YES",IF(A333&lt;Calculator!$G$19,0,MIN(MIN(MOD(A333/Calculator!$F$19,1),1-MOD(A333/Calculator!$F$19,1)),ABS(MOD(A333/Calculator!$F$19,1)-0.5))),1)</f>
        <v>0.152842105263157</v>
      </c>
      <c r="L333" s="174" t="n">
        <f aca="false">IF(Calculator!$E$20="YES",IF(A333&lt;Calculator!$G$20,0,MIN(MIN(MOD(A333/Calculator!$F$20,1),1-MOD(A333/Calculator!$F$20,1)),ABS(MOD(A333/Calculator!$F$20,1)-0.5))),1)</f>
        <v>1</v>
      </c>
      <c r="M333" s="174" t="n">
        <f aca="false">MIN(B333:L333)</f>
        <v>0.103368421052629</v>
      </c>
      <c r="N333" s="174" t="n">
        <f aca="false">SUMPRODUCT(($M$5:$M$555&gt;M333)*1)+SUMPRODUCT(($M$5:$M$555=M333)*(ROW($M$5:$M$555)&lt;ROW(M333)))+1</f>
        <v>11</v>
      </c>
      <c r="O333" s="174" t="str">
        <f aca="false">IF(M333&gt;=0.2,"★★★ EXCELLENT",IF(M333&gt;=0.12,"★★  GOOD",IF(M333&gt;=0.07,"★  FAIR",IF(M333&gt;=0.025,"⚠  MARGINAL","✗  AVOID"))))</f>
        <v>★  FAIR</v>
      </c>
    </row>
    <row r="334" customFormat="false" ht="15" hidden="false" customHeight="true" outlineLevel="0" collapsed="false">
      <c r="A334" s="175" t="n">
        <v>37.9</v>
      </c>
      <c r="B334" s="176" t="n">
        <f aca="false">IF(Calculator!$E$10="YES",IF(A334&lt;Calculator!$G$10,0,MIN(MIN(MOD(A334/Calculator!$F$10,1),1-MOD(A334/Calculator!$F$10,1)),ABS(MOD(A334/Calculator!$F$10,1)-0.5))),1)</f>
        <v>1</v>
      </c>
      <c r="C334" s="176" t="n">
        <f aca="false">IF(Calculator!$E$11="YES",IF(A334&lt;Calculator!$G$11,0,MIN(MIN(MOD(A334/Calculator!$F$11,1),1-MOD(A334/Calculator!$F$11,1)),ABS(MOD(A334/Calculator!$F$11,1)-0.5))),1)</f>
        <v>1</v>
      </c>
      <c r="D334" s="176" t="n">
        <f aca="false">IF(Calculator!$E$12="YES",IF(A334&lt;Calculator!$G$12,0,MIN(MIN(MOD(A334/Calculator!$F$12,1),1-MOD(A334/Calculator!$F$12,1)),ABS(MOD(A334/Calculator!$F$12,1)-0.5))),1)</f>
        <v>1</v>
      </c>
      <c r="E334" s="176" t="n">
        <f aca="false">IF(Calculator!$E$13="YES",IF(A334&lt;Calculator!$G$13,0,MIN(MIN(MOD(A334/Calculator!$F$13,1),1-MOD(A334/Calculator!$F$13,1)),ABS(MOD(A334/Calculator!$F$13,1)-0.5))),1)</f>
        <v>0.0983508771929798</v>
      </c>
      <c r="F334" s="176" t="n">
        <f aca="false">IF(Calculator!$E$14="YES",IF(A334&lt;Calculator!$G$14,0,MIN(MIN(MOD(A334/Calculator!$F$14,1),1-MOD(A334/Calculator!$F$14,1)),ABS(MOD(A334/Calculator!$F$14,1)-0.5))),1)</f>
        <v>0.1928947368421</v>
      </c>
      <c r="G334" s="176" t="n">
        <f aca="false">IF(Calculator!$E$15="YES",IF(A334&lt;Calculator!$G$15,0,MIN(MIN(MOD(A334/Calculator!$F$15,1),1-MOD(A334/Calculator!$F$15,1)),ABS(MOD(A334/Calculator!$F$15,1)-0.5))),1)</f>
        <v>0.229947368421052</v>
      </c>
      <c r="H334" s="176" t="n">
        <f aca="false">IF(Calculator!$E$16="YES",IF(A334&lt;Calculator!$G$16,0,MIN(MIN(MOD(A334/Calculator!$F$16,1),1-MOD(A334/Calculator!$F$16,1)),ABS(MOD(A334/Calculator!$F$16,1)-0.5))),1)</f>
        <v>0.181247719298242</v>
      </c>
      <c r="I334" s="176" t="n">
        <f aca="false">IF(Calculator!$E$17="YES",IF(A334&lt;Calculator!$G$17,0,MIN(MIN(MOD(A334/Calculator!$F$17,1),1-MOD(A334/Calculator!$F$17,1)),ABS(MOD(A334/Calculator!$F$17,1)-0.5))),1)</f>
        <v>0.14510526315789</v>
      </c>
      <c r="J334" s="176" t="n">
        <f aca="false">IF(Calculator!$E$18="YES",IF(A334&lt;Calculator!$G$18,0,MIN(MIN(MOD(A334/Calculator!$F$18,1),1-MOD(A334/Calculator!$F$18,1)),ABS(MOD(A334/Calculator!$F$18,1)-0.5))),1)</f>
        <v>0.133164912280698</v>
      </c>
      <c r="K334" s="176" t="n">
        <f aca="false">IF(Calculator!$E$19="YES",IF(A334&lt;Calculator!$G$19,0,MIN(MIN(MOD(A334/Calculator!$F$19,1),1-MOD(A334/Calculator!$F$19,1)),ABS(MOD(A334/Calculator!$F$19,1)-0.5))),1)</f>
        <v>0.173087719298246</v>
      </c>
      <c r="L334" s="176" t="n">
        <f aca="false">IF(Calculator!$E$20="YES",IF(A334&lt;Calculator!$G$20,0,MIN(MIN(MOD(A334/Calculator!$F$20,1),1-MOD(A334/Calculator!$F$20,1)),ABS(MOD(A334/Calculator!$F$20,1)-0.5))),1)</f>
        <v>1</v>
      </c>
      <c r="M334" s="176" t="n">
        <f aca="false">MIN(B334:L334)</f>
        <v>0.0983508771929798</v>
      </c>
      <c r="N334" s="176" t="n">
        <f aca="false">SUMPRODUCT(($M$5:$M$555&gt;M334)*1)+SUMPRODUCT(($M$5:$M$555=M334)*(ROW($M$5:$M$555)&lt;ROW(M334)))+1</f>
        <v>17</v>
      </c>
      <c r="O334" s="176" t="str">
        <f aca="false">IF(M334&gt;=0.2,"★★★ EXCELLENT",IF(M334&gt;=0.12,"★★  GOOD",IF(M334&gt;=0.07,"★  FAIR",IF(M334&gt;=0.025,"⚠  MARGINAL","✗  AVOID"))))</f>
        <v>★  FAIR</v>
      </c>
    </row>
    <row r="335" customFormat="false" ht="15" hidden="false" customHeight="true" outlineLevel="0" collapsed="false">
      <c r="A335" s="173" t="n">
        <v>38</v>
      </c>
      <c r="B335" s="174" t="n">
        <f aca="false">IF(Calculator!$E$10="YES",IF(A335&lt;Calculator!$G$10,0,MIN(MIN(MOD(A335/Calculator!$F$10,1),1-MOD(A335/Calculator!$F$10,1)),ABS(MOD(A335/Calculator!$F$10,1)-0.5))),1)</f>
        <v>1</v>
      </c>
      <c r="C335" s="174" t="n">
        <f aca="false">IF(Calculator!$E$11="YES",IF(A335&lt;Calculator!$G$11,0,MIN(MIN(MOD(A335/Calculator!$F$11,1),1-MOD(A335/Calculator!$F$11,1)),ABS(MOD(A335/Calculator!$F$11,1)-0.5))),1)</f>
        <v>1</v>
      </c>
      <c r="D335" s="174" t="n">
        <f aca="false">IF(Calculator!$E$12="YES",IF(A335&lt;Calculator!$G$12,0,MIN(MIN(MOD(A335/Calculator!$F$12,1),1-MOD(A335/Calculator!$F$12,1)),ABS(MOD(A335/Calculator!$F$12,1)-0.5))),1)</f>
        <v>1</v>
      </c>
      <c r="E335" s="174" t="n">
        <f aca="false">IF(Calculator!$E$13="YES",IF(A335&lt;Calculator!$G$13,0,MIN(MIN(MOD(A335/Calculator!$F$13,1),1-MOD(A335/Calculator!$F$13,1)),ABS(MOD(A335/Calculator!$F$13,1)-0.5))),1)</f>
        <v>0.0933333333333306</v>
      </c>
      <c r="F335" s="174" t="n">
        <f aca="false">IF(Calculator!$E$14="YES",IF(A335&lt;Calculator!$G$14,0,MIN(MIN(MOD(A335/Calculator!$F$14,1),1-MOD(A335/Calculator!$F$14,1)),ABS(MOD(A335/Calculator!$F$14,1)-0.5))),1)</f>
        <v>0.199999999999995</v>
      </c>
      <c r="G335" s="174" t="n">
        <f aca="false">IF(Calculator!$E$15="YES",IF(A335&lt;Calculator!$G$15,0,MIN(MIN(MOD(A335/Calculator!$F$15,1),1-MOD(A335/Calculator!$F$15,1)),ABS(MOD(A335/Calculator!$F$15,1)-0.5))),1)</f>
        <v>0.22</v>
      </c>
      <c r="H335" s="174" t="n">
        <f aca="false">IF(Calculator!$E$16="YES",IF(A335&lt;Calculator!$G$16,0,MIN(MIN(MOD(A335/Calculator!$F$16,1),1-MOD(A335/Calculator!$F$16,1)),ABS(MOD(A335/Calculator!$F$16,1)-0.5))),1)</f>
        <v>0.16853333333333</v>
      </c>
      <c r="I335" s="174" t="n">
        <f aca="false">IF(Calculator!$E$17="YES",IF(A335&lt;Calculator!$G$17,0,MIN(MIN(MOD(A335/Calculator!$F$17,1),1-MOD(A335/Calculator!$F$17,1)),ABS(MOD(A335/Calculator!$F$17,1)-0.5))),1)</f>
        <v>0.159999999999996</v>
      </c>
      <c r="J335" s="174" t="n">
        <f aca="false">IF(Calculator!$E$18="YES",IF(A335&lt;Calculator!$G$18,0,MIN(MIN(MOD(A335/Calculator!$F$18,1),1-MOD(A335/Calculator!$F$18,1)),ABS(MOD(A335/Calculator!$F$18,1)-0.5))),1)</f>
        <v>0.150666666666663</v>
      </c>
      <c r="K335" s="174" t="n">
        <f aca="false">IF(Calculator!$E$19="YES",IF(A335&lt;Calculator!$G$19,0,MIN(MIN(MOD(A335/Calculator!$F$19,1),1-MOD(A335/Calculator!$F$19,1)),ABS(MOD(A335/Calculator!$F$19,1)-0.5))),1)</f>
        <v>0.193333333333333</v>
      </c>
      <c r="L335" s="174" t="n">
        <f aca="false">IF(Calculator!$E$20="YES",IF(A335&lt;Calculator!$G$20,0,MIN(MIN(MOD(A335/Calculator!$F$20,1),1-MOD(A335/Calculator!$F$20,1)),ABS(MOD(A335/Calculator!$F$20,1)-0.5))),1)</f>
        <v>1</v>
      </c>
      <c r="M335" s="174" t="n">
        <f aca="false">MIN(B335:L335)</f>
        <v>0.0933333333333306</v>
      </c>
      <c r="N335" s="174" t="n">
        <f aca="false">SUMPRODUCT(($M$5:$M$555&gt;M335)*1)+SUMPRODUCT(($M$5:$M$555=M335)*(ROW($M$5:$M$555)&lt;ROW(M335)))+1</f>
        <v>22</v>
      </c>
      <c r="O335" s="174" t="str">
        <f aca="false">IF(M335&gt;=0.2,"★★★ EXCELLENT",IF(M335&gt;=0.12,"★★  GOOD",IF(M335&gt;=0.07,"★  FAIR",IF(M335&gt;=0.025,"⚠  MARGINAL","✗  AVOID"))))</f>
        <v>★  FAIR</v>
      </c>
    </row>
    <row r="336" customFormat="false" ht="15" hidden="false" customHeight="true" outlineLevel="0" collapsed="false">
      <c r="A336" s="175" t="n">
        <v>38.1</v>
      </c>
      <c r="B336" s="176" t="n">
        <f aca="false">IF(Calculator!$E$10="YES",IF(A336&lt;Calculator!$G$10,0,MIN(MIN(MOD(A336/Calculator!$F$10,1),1-MOD(A336/Calculator!$F$10,1)),ABS(MOD(A336/Calculator!$F$10,1)-0.5))),1)</f>
        <v>1</v>
      </c>
      <c r="C336" s="176" t="n">
        <f aca="false">IF(Calculator!$E$11="YES",IF(A336&lt;Calculator!$G$11,0,MIN(MIN(MOD(A336/Calculator!$F$11,1),1-MOD(A336/Calculator!$F$11,1)),ABS(MOD(A336/Calculator!$F$11,1)-0.5))),1)</f>
        <v>1</v>
      </c>
      <c r="D336" s="176" t="n">
        <f aca="false">IF(Calculator!$E$12="YES",IF(A336&lt;Calculator!$G$12,0,MIN(MIN(MOD(A336/Calculator!$F$12,1),1-MOD(A336/Calculator!$F$12,1)),ABS(MOD(A336/Calculator!$F$12,1)-0.5))),1)</f>
        <v>1</v>
      </c>
      <c r="E336" s="176" t="n">
        <f aca="false">IF(Calculator!$E$13="YES",IF(A336&lt;Calculator!$G$13,0,MIN(MIN(MOD(A336/Calculator!$F$13,1),1-MOD(A336/Calculator!$F$13,1)),ABS(MOD(A336/Calculator!$F$13,1)-0.5))),1)</f>
        <v>0.0883157894736815</v>
      </c>
      <c r="F336" s="176" t="n">
        <f aca="false">IF(Calculator!$E$14="YES",IF(A336&lt;Calculator!$G$14,0,MIN(MIN(MOD(A336/Calculator!$F$14,1),1-MOD(A336/Calculator!$F$14,1)),ABS(MOD(A336/Calculator!$F$14,1)-0.5))),1)</f>
        <v>0.20710526315789</v>
      </c>
      <c r="G336" s="176" t="n">
        <f aca="false">IF(Calculator!$E$15="YES",IF(A336&lt;Calculator!$G$15,0,MIN(MIN(MOD(A336/Calculator!$F$15,1),1-MOD(A336/Calculator!$F$15,1)),ABS(MOD(A336/Calculator!$F$15,1)-0.5))),1)</f>
        <v>0.210052631578947</v>
      </c>
      <c r="H336" s="176" t="n">
        <f aca="false">IF(Calculator!$E$16="YES",IF(A336&lt;Calculator!$G$16,0,MIN(MIN(MOD(A336/Calculator!$F$16,1),1-MOD(A336/Calculator!$F$16,1)),ABS(MOD(A336/Calculator!$F$16,1)-0.5))),1)</f>
        <v>0.155818947368418</v>
      </c>
      <c r="I336" s="176" t="n">
        <f aca="false">IF(Calculator!$E$17="YES",IF(A336&lt;Calculator!$G$17,0,MIN(MIN(MOD(A336/Calculator!$F$17,1),1-MOD(A336/Calculator!$F$17,1)),ABS(MOD(A336/Calculator!$F$17,1)-0.5))),1)</f>
        <v>0.174894736842101</v>
      </c>
      <c r="J336" s="176" t="n">
        <f aca="false">IF(Calculator!$E$18="YES",IF(A336&lt;Calculator!$G$18,0,MIN(MIN(MOD(A336/Calculator!$F$18,1),1-MOD(A336/Calculator!$F$18,1)),ABS(MOD(A336/Calculator!$F$18,1)-0.5))),1)</f>
        <v>0.168168421052629</v>
      </c>
      <c r="K336" s="176" t="n">
        <f aca="false">IF(Calculator!$E$19="YES",IF(A336&lt;Calculator!$G$19,0,MIN(MIN(MOD(A336/Calculator!$F$19,1),1-MOD(A336/Calculator!$F$19,1)),ABS(MOD(A336/Calculator!$F$19,1)-0.5))),1)</f>
        <v>0.213578947368421</v>
      </c>
      <c r="L336" s="176" t="n">
        <f aca="false">IF(Calculator!$E$20="YES",IF(A336&lt;Calculator!$G$20,0,MIN(MIN(MOD(A336/Calculator!$F$20,1),1-MOD(A336/Calculator!$F$20,1)),ABS(MOD(A336/Calculator!$F$20,1)-0.5))),1)</f>
        <v>1</v>
      </c>
      <c r="M336" s="176" t="n">
        <f aca="false">MIN(B336:L336)</f>
        <v>0.0883157894736815</v>
      </c>
      <c r="N336" s="176" t="n">
        <f aca="false">SUMPRODUCT(($M$5:$M$555&gt;M336)*1)+SUMPRODUCT(($M$5:$M$555=M336)*(ROW($M$5:$M$555)&lt;ROW(M336)))+1</f>
        <v>31</v>
      </c>
      <c r="O336" s="176" t="str">
        <f aca="false">IF(M336&gt;=0.2,"★★★ EXCELLENT",IF(M336&gt;=0.12,"★★  GOOD",IF(M336&gt;=0.07,"★  FAIR",IF(M336&gt;=0.025,"⚠  MARGINAL","✗  AVOID"))))</f>
        <v>★  FAIR</v>
      </c>
    </row>
    <row r="337" customFormat="false" ht="15" hidden="false" customHeight="true" outlineLevel="0" collapsed="false">
      <c r="A337" s="173" t="n">
        <v>38.2</v>
      </c>
      <c r="B337" s="174" t="n">
        <f aca="false">IF(Calculator!$E$10="YES",IF(A337&lt;Calculator!$G$10,0,MIN(MIN(MOD(A337/Calculator!$F$10,1),1-MOD(A337/Calculator!$F$10,1)),ABS(MOD(A337/Calculator!$F$10,1)-0.5))),1)</f>
        <v>1</v>
      </c>
      <c r="C337" s="174" t="n">
        <f aca="false">IF(Calculator!$E$11="YES",IF(A337&lt;Calculator!$G$11,0,MIN(MIN(MOD(A337/Calculator!$F$11,1),1-MOD(A337/Calculator!$F$11,1)),ABS(MOD(A337/Calculator!$F$11,1)-0.5))),1)</f>
        <v>1</v>
      </c>
      <c r="D337" s="174" t="n">
        <f aca="false">IF(Calculator!$E$12="YES",IF(A337&lt;Calculator!$G$12,0,MIN(MIN(MOD(A337/Calculator!$F$12,1),1-MOD(A337/Calculator!$F$12,1)),ABS(MOD(A337/Calculator!$F$12,1)-0.5))),1)</f>
        <v>1</v>
      </c>
      <c r="E337" s="174" t="n">
        <f aca="false">IF(Calculator!$E$13="YES",IF(A337&lt;Calculator!$G$13,0,MIN(MIN(MOD(A337/Calculator!$F$13,1),1-MOD(A337/Calculator!$F$13,1)),ABS(MOD(A337/Calculator!$F$13,1)-0.5))),1)</f>
        <v>0.0832982456140321</v>
      </c>
      <c r="F337" s="174" t="n">
        <f aca="false">IF(Calculator!$E$14="YES",IF(A337&lt;Calculator!$G$14,0,MIN(MIN(MOD(A337/Calculator!$F$14,1),1-MOD(A337/Calculator!$F$14,1)),ABS(MOD(A337/Calculator!$F$14,1)-0.5))),1)</f>
        <v>0.214210526315785</v>
      </c>
      <c r="G337" s="174" t="n">
        <f aca="false">IF(Calculator!$E$15="YES",IF(A337&lt;Calculator!$G$15,0,MIN(MIN(MOD(A337/Calculator!$F$15,1),1-MOD(A337/Calculator!$F$15,1)),ABS(MOD(A337/Calculator!$F$15,1)-0.5))),1)</f>
        <v>0.200105263157894</v>
      </c>
      <c r="H337" s="174" t="n">
        <f aca="false">IF(Calculator!$E$16="YES",IF(A337&lt;Calculator!$G$16,0,MIN(MIN(MOD(A337/Calculator!$F$16,1),1-MOD(A337/Calculator!$F$16,1)),ABS(MOD(A337/Calculator!$F$16,1)-0.5))),1)</f>
        <v>0.143104561403505</v>
      </c>
      <c r="I337" s="174" t="n">
        <f aca="false">IF(Calculator!$E$17="YES",IF(A337&lt;Calculator!$G$17,0,MIN(MIN(MOD(A337/Calculator!$F$17,1),1-MOD(A337/Calculator!$F$17,1)),ABS(MOD(A337/Calculator!$F$17,1)-0.5))),1)</f>
        <v>0.189789473684207</v>
      </c>
      <c r="J337" s="174" t="n">
        <f aca="false">IF(Calculator!$E$18="YES",IF(A337&lt;Calculator!$G$18,0,MIN(MIN(MOD(A337/Calculator!$F$18,1),1-MOD(A337/Calculator!$F$18,1)),ABS(MOD(A337/Calculator!$F$18,1)-0.5))),1)</f>
        <v>0.185670175438593</v>
      </c>
      <c r="K337" s="174" t="n">
        <f aca="false">IF(Calculator!$E$19="YES",IF(A337&lt;Calculator!$G$19,0,MIN(MIN(MOD(A337/Calculator!$F$19,1),1-MOD(A337/Calculator!$F$19,1)),ABS(MOD(A337/Calculator!$F$19,1)-0.5))),1)</f>
        <v>0.233824561403509</v>
      </c>
      <c r="L337" s="174" t="n">
        <f aca="false">IF(Calculator!$E$20="YES",IF(A337&lt;Calculator!$G$20,0,MIN(MIN(MOD(A337/Calculator!$F$20,1),1-MOD(A337/Calculator!$F$20,1)),ABS(MOD(A337/Calculator!$F$20,1)-0.5))),1)</f>
        <v>1</v>
      </c>
      <c r="M337" s="174" t="n">
        <f aca="false">MIN(B337:L337)</f>
        <v>0.0832982456140321</v>
      </c>
      <c r="N337" s="174" t="n">
        <f aca="false">SUMPRODUCT(($M$5:$M$555&gt;M337)*1)+SUMPRODUCT(($M$5:$M$555=M337)*(ROW($M$5:$M$555)&lt;ROW(M337)))+1</f>
        <v>38</v>
      </c>
      <c r="O337" s="174" t="str">
        <f aca="false">IF(M337&gt;=0.2,"★★★ EXCELLENT",IF(M337&gt;=0.12,"★★  GOOD",IF(M337&gt;=0.07,"★  FAIR",IF(M337&gt;=0.025,"⚠  MARGINAL","✗  AVOID"))))</f>
        <v>★  FAIR</v>
      </c>
    </row>
    <row r="338" customFormat="false" ht="15" hidden="false" customHeight="true" outlineLevel="0" collapsed="false">
      <c r="A338" s="175" t="n">
        <v>38.3</v>
      </c>
      <c r="B338" s="176" t="n">
        <f aca="false">IF(Calculator!$E$10="YES",IF(A338&lt;Calculator!$G$10,0,MIN(MIN(MOD(A338/Calculator!$F$10,1),1-MOD(A338/Calculator!$F$10,1)),ABS(MOD(A338/Calculator!$F$10,1)-0.5))),1)</f>
        <v>1</v>
      </c>
      <c r="C338" s="176" t="n">
        <f aca="false">IF(Calculator!$E$11="YES",IF(A338&lt;Calculator!$G$11,0,MIN(MIN(MOD(A338/Calculator!$F$11,1),1-MOD(A338/Calculator!$F$11,1)),ABS(MOD(A338/Calculator!$F$11,1)-0.5))),1)</f>
        <v>1</v>
      </c>
      <c r="D338" s="176" t="n">
        <f aca="false">IF(Calculator!$E$12="YES",IF(A338&lt;Calculator!$G$12,0,MIN(MIN(MOD(A338/Calculator!$F$12,1),1-MOD(A338/Calculator!$F$12,1)),ABS(MOD(A338/Calculator!$F$12,1)-0.5))),1)</f>
        <v>1</v>
      </c>
      <c r="E338" s="176" t="n">
        <f aca="false">IF(Calculator!$E$13="YES",IF(A338&lt;Calculator!$G$13,0,MIN(MIN(MOD(A338/Calculator!$F$13,1),1-MOD(A338/Calculator!$F$13,1)),ABS(MOD(A338/Calculator!$F$13,1)-0.5))),1)</f>
        <v>0.0782807017543834</v>
      </c>
      <c r="F338" s="176" t="n">
        <f aca="false">IF(Calculator!$E$14="YES",IF(A338&lt;Calculator!$G$14,0,MIN(MIN(MOD(A338/Calculator!$F$14,1),1-MOD(A338/Calculator!$F$14,1)),ABS(MOD(A338/Calculator!$F$14,1)-0.5))),1)</f>
        <v>0.221315789473679</v>
      </c>
      <c r="G338" s="176" t="n">
        <f aca="false">IF(Calculator!$E$15="YES",IF(A338&lt;Calculator!$G$15,0,MIN(MIN(MOD(A338/Calculator!$F$15,1),1-MOD(A338/Calculator!$F$15,1)),ABS(MOD(A338/Calculator!$F$15,1)-0.5))),1)</f>
        <v>0.190157894736842</v>
      </c>
      <c r="H338" s="176" t="n">
        <f aca="false">IF(Calculator!$E$16="YES",IF(A338&lt;Calculator!$G$16,0,MIN(MIN(MOD(A338/Calculator!$F$16,1),1-MOD(A338/Calculator!$F$16,1)),ABS(MOD(A338/Calculator!$F$16,1)-0.5))),1)</f>
        <v>0.130390175438594</v>
      </c>
      <c r="I338" s="176" t="n">
        <f aca="false">IF(Calculator!$E$17="YES",IF(A338&lt;Calculator!$G$17,0,MIN(MIN(MOD(A338/Calculator!$F$17,1),1-MOD(A338/Calculator!$F$17,1)),ABS(MOD(A338/Calculator!$F$17,1)-0.5))),1)</f>
        <v>0.204684210526311</v>
      </c>
      <c r="J338" s="176" t="n">
        <f aca="false">IF(Calculator!$E$18="YES",IF(A338&lt;Calculator!$G$18,0,MIN(MIN(MOD(A338/Calculator!$F$18,1),1-MOD(A338/Calculator!$F$18,1)),ABS(MOD(A338/Calculator!$F$18,1)-0.5))),1)</f>
        <v>0.203171929824558</v>
      </c>
      <c r="K338" s="176" t="n">
        <f aca="false">IF(Calculator!$E$19="YES",IF(A338&lt;Calculator!$G$19,0,MIN(MIN(MOD(A338/Calculator!$F$19,1),1-MOD(A338/Calculator!$F$19,1)),ABS(MOD(A338/Calculator!$F$19,1)-0.5))),1)</f>
        <v>0.245929824561404</v>
      </c>
      <c r="L338" s="176" t="n">
        <f aca="false">IF(Calculator!$E$20="YES",IF(A338&lt;Calculator!$G$20,0,MIN(MIN(MOD(A338/Calculator!$F$20,1),1-MOD(A338/Calculator!$F$20,1)),ABS(MOD(A338/Calculator!$F$20,1)-0.5))),1)</f>
        <v>1</v>
      </c>
      <c r="M338" s="176" t="n">
        <f aca="false">MIN(B338:L338)</f>
        <v>0.0782807017543834</v>
      </c>
      <c r="N338" s="176" t="n">
        <f aca="false">SUMPRODUCT(($M$5:$M$555&gt;M338)*1)+SUMPRODUCT(($M$5:$M$555=M338)*(ROW($M$5:$M$555)&lt;ROW(M338)))+1</f>
        <v>50</v>
      </c>
      <c r="O338" s="176" t="str">
        <f aca="false">IF(M338&gt;=0.2,"★★★ EXCELLENT",IF(M338&gt;=0.12,"★★  GOOD",IF(M338&gt;=0.07,"★  FAIR",IF(M338&gt;=0.025,"⚠  MARGINAL","✗  AVOID"))))</f>
        <v>★  FAIR</v>
      </c>
    </row>
    <row r="339" customFormat="false" ht="15" hidden="false" customHeight="true" outlineLevel="0" collapsed="false">
      <c r="A339" s="173" t="n">
        <v>38.4</v>
      </c>
      <c r="B339" s="174" t="n">
        <f aca="false">IF(Calculator!$E$10="YES",IF(A339&lt;Calculator!$G$10,0,MIN(MIN(MOD(A339/Calculator!$F$10,1),1-MOD(A339/Calculator!$F$10,1)),ABS(MOD(A339/Calculator!$F$10,1)-0.5))),1)</f>
        <v>1</v>
      </c>
      <c r="C339" s="174" t="n">
        <f aca="false">IF(Calculator!$E$11="YES",IF(A339&lt;Calculator!$G$11,0,MIN(MIN(MOD(A339/Calculator!$F$11,1),1-MOD(A339/Calculator!$F$11,1)),ABS(MOD(A339/Calculator!$F$11,1)-0.5))),1)</f>
        <v>1</v>
      </c>
      <c r="D339" s="174" t="n">
        <f aca="false">IF(Calculator!$E$12="YES",IF(A339&lt;Calculator!$G$12,0,MIN(MIN(MOD(A339/Calculator!$F$12,1),1-MOD(A339/Calculator!$F$12,1)),ABS(MOD(A339/Calculator!$F$12,1)-0.5))),1)</f>
        <v>1</v>
      </c>
      <c r="E339" s="174" t="n">
        <f aca="false">IF(Calculator!$E$13="YES",IF(A339&lt;Calculator!$G$13,0,MIN(MIN(MOD(A339/Calculator!$F$13,1),1-MOD(A339/Calculator!$F$13,1)),ABS(MOD(A339/Calculator!$F$13,1)-0.5))),1)</f>
        <v>0.0732631578947343</v>
      </c>
      <c r="F339" s="174" t="n">
        <f aca="false">IF(Calculator!$E$14="YES",IF(A339&lt;Calculator!$G$14,0,MIN(MIN(MOD(A339/Calculator!$F$14,1),1-MOD(A339/Calculator!$F$14,1)),ABS(MOD(A339/Calculator!$F$14,1)-0.5))),1)</f>
        <v>0.228421052631574</v>
      </c>
      <c r="G339" s="174" t="n">
        <f aca="false">IF(Calculator!$E$15="YES",IF(A339&lt;Calculator!$G$15,0,MIN(MIN(MOD(A339/Calculator!$F$15,1),1-MOD(A339/Calculator!$F$15,1)),ABS(MOD(A339/Calculator!$F$15,1)-0.5))),1)</f>
        <v>0.180210526315789</v>
      </c>
      <c r="H339" s="174" t="n">
        <f aca="false">IF(Calculator!$E$16="YES",IF(A339&lt;Calculator!$G$16,0,MIN(MIN(MOD(A339/Calculator!$F$16,1),1-MOD(A339/Calculator!$F$16,1)),ABS(MOD(A339/Calculator!$F$16,1)-0.5))),1)</f>
        <v>0.117675789473681</v>
      </c>
      <c r="I339" s="174" t="n">
        <f aca="false">IF(Calculator!$E$17="YES",IF(A339&lt;Calculator!$G$17,0,MIN(MIN(MOD(A339/Calculator!$F$17,1),1-MOD(A339/Calculator!$F$17,1)),ABS(MOD(A339/Calculator!$F$17,1)-0.5))),1)</f>
        <v>0.219578947368417</v>
      </c>
      <c r="J339" s="174" t="n">
        <f aca="false">IF(Calculator!$E$18="YES",IF(A339&lt;Calculator!$G$18,0,MIN(MIN(MOD(A339/Calculator!$F$18,1),1-MOD(A339/Calculator!$F$18,1)),ABS(MOD(A339/Calculator!$F$18,1)-0.5))),1)</f>
        <v>0.220673684210523</v>
      </c>
      <c r="K339" s="174" t="n">
        <f aca="false">IF(Calculator!$E$19="YES",IF(A339&lt;Calculator!$G$19,0,MIN(MIN(MOD(A339/Calculator!$F$19,1),1-MOD(A339/Calculator!$F$19,1)),ABS(MOD(A339/Calculator!$F$19,1)-0.5))),1)</f>
        <v>0.225684210526317</v>
      </c>
      <c r="L339" s="174" t="n">
        <f aca="false">IF(Calculator!$E$20="YES",IF(A339&lt;Calculator!$G$20,0,MIN(MIN(MOD(A339/Calculator!$F$20,1),1-MOD(A339/Calculator!$F$20,1)),ABS(MOD(A339/Calculator!$F$20,1)-0.5))),1)</f>
        <v>1</v>
      </c>
      <c r="M339" s="174" t="n">
        <f aca="false">MIN(B339:L339)</f>
        <v>0.0732631578947343</v>
      </c>
      <c r="N339" s="174" t="n">
        <f aca="false">SUMPRODUCT(($M$5:$M$555&gt;M339)*1)+SUMPRODUCT(($M$5:$M$555=M339)*(ROW($M$5:$M$555)&lt;ROW(M339)))+1</f>
        <v>57</v>
      </c>
      <c r="O339" s="174" t="str">
        <f aca="false">IF(M339&gt;=0.2,"★★★ EXCELLENT",IF(M339&gt;=0.12,"★★  GOOD",IF(M339&gt;=0.07,"★  FAIR",IF(M339&gt;=0.025,"⚠  MARGINAL","✗  AVOID"))))</f>
        <v>★  FAIR</v>
      </c>
    </row>
    <row r="340" customFormat="false" ht="15" hidden="false" customHeight="true" outlineLevel="0" collapsed="false">
      <c r="A340" s="175" t="n">
        <v>38.5</v>
      </c>
      <c r="B340" s="176" t="n">
        <f aca="false">IF(Calculator!$E$10="YES",IF(A340&lt;Calculator!$G$10,0,MIN(MIN(MOD(A340/Calculator!$F$10,1),1-MOD(A340/Calculator!$F$10,1)),ABS(MOD(A340/Calculator!$F$10,1)-0.5))),1)</f>
        <v>1</v>
      </c>
      <c r="C340" s="176" t="n">
        <f aca="false">IF(Calculator!$E$11="YES",IF(A340&lt;Calculator!$G$11,0,MIN(MIN(MOD(A340/Calculator!$F$11,1),1-MOD(A340/Calculator!$F$11,1)),ABS(MOD(A340/Calculator!$F$11,1)-0.5))),1)</f>
        <v>1</v>
      </c>
      <c r="D340" s="176" t="n">
        <f aca="false">IF(Calculator!$E$12="YES",IF(A340&lt;Calculator!$G$12,0,MIN(MIN(MOD(A340/Calculator!$F$12,1),1-MOD(A340/Calculator!$F$12,1)),ABS(MOD(A340/Calculator!$F$12,1)-0.5))),1)</f>
        <v>1</v>
      </c>
      <c r="E340" s="176" t="n">
        <f aca="false">IF(Calculator!$E$13="YES",IF(A340&lt;Calculator!$G$13,0,MIN(MIN(MOD(A340/Calculator!$F$13,1),1-MOD(A340/Calculator!$F$13,1)),ABS(MOD(A340/Calculator!$F$13,1)-0.5))),1)</f>
        <v>0.0682456140350849</v>
      </c>
      <c r="F340" s="176" t="n">
        <f aca="false">IF(Calculator!$E$14="YES",IF(A340&lt;Calculator!$G$14,0,MIN(MIN(MOD(A340/Calculator!$F$14,1),1-MOD(A340/Calculator!$F$14,1)),ABS(MOD(A340/Calculator!$F$14,1)-0.5))),1)</f>
        <v>0.235526315789469</v>
      </c>
      <c r="G340" s="176" t="n">
        <f aca="false">IF(Calculator!$E$15="YES",IF(A340&lt;Calculator!$G$15,0,MIN(MIN(MOD(A340/Calculator!$F$15,1),1-MOD(A340/Calculator!$F$15,1)),ABS(MOD(A340/Calculator!$F$15,1)-0.5))),1)</f>
        <v>0.170263157894737</v>
      </c>
      <c r="H340" s="176" t="n">
        <f aca="false">IF(Calculator!$E$16="YES",IF(A340&lt;Calculator!$G$16,0,MIN(MIN(MOD(A340/Calculator!$F$16,1),1-MOD(A340/Calculator!$F$16,1)),ABS(MOD(A340/Calculator!$F$16,1)-0.5))),1)</f>
        <v>0.104961403508769</v>
      </c>
      <c r="I340" s="176" t="n">
        <f aca="false">IF(Calculator!$E$17="YES",IF(A340&lt;Calculator!$G$17,0,MIN(MIN(MOD(A340/Calculator!$F$17,1),1-MOD(A340/Calculator!$F$17,1)),ABS(MOD(A340/Calculator!$F$17,1)-0.5))),1)</f>
        <v>0.234473684210522</v>
      </c>
      <c r="J340" s="176" t="n">
        <f aca="false">IF(Calculator!$E$18="YES",IF(A340&lt;Calculator!$G$18,0,MIN(MIN(MOD(A340/Calculator!$F$18,1),1-MOD(A340/Calculator!$F$18,1)),ABS(MOD(A340/Calculator!$F$18,1)-0.5))),1)</f>
        <v>0.238175438596488</v>
      </c>
      <c r="K340" s="176" t="n">
        <f aca="false">IF(Calculator!$E$19="YES",IF(A340&lt;Calculator!$G$19,0,MIN(MIN(MOD(A340/Calculator!$F$19,1),1-MOD(A340/Calculator!$F$19,1)),ABS(MOD(A340/Calculator!$F$19,1)-0.5))),1)</f>
        <v>0.205438596491228</v>
      </c>
      <c r="L340" s="176" t="n">
        <f aca="false">IF(Calculator!$E$20="YES",IF(A340&lt;Calculator!$G$20,0,MIN(MIN(MOD(A340/Calculator!$F$20,1),1-MOD(A340/Calculator!$F$20,1)),ABS(MOD(A340/Calculator!$F$20,1)-0.5))),1)</f>
        <v>1</v>
      </c>
      <c r="M340" s="176" t="n">
        <f aca="false">MIN(B340:L340)</f>
        <v>0.0682456140350849</v>
      </c>
      <c r="N340" s="176" t="n">
        <f aca="false">SUMPRODUCT(($M$5:$M$555&gt;M340)*1)+SUMPRODUCT(($M$5:$M$555=M340)*(ROW($M$5:$M$555)&lt;ROW(M340)))+1</f>
        <v>66</v>
      </c>
      <c r="O340" s="176" t="str">
        <f aca="false">IF(M340&gt;=0.2,"★★★ EXCELLENT",IF(M340&gt;=0.12,"★★  GOOD",IF(M340&gt;=0.07,"★  FAIR",IF(M340&gt;=0.025,"⚠  MARGINAL","✗  AVOID"))))</f>
        <v>⚠  MARGINAL</v>
      </c>
    </row>
    <row r="341" customFormat="false" ht="15" hidden="false" customHeight="true" outlineLevel="0" collapsed="false">
      <c r="A341" s="173" t="n">
        <v>38.6</v>
      </c>
      <c r="B341" s="174" t="n">
        <f aca="false">IF(Calculator!$E$10="YES",IF(A341&lt;Calculator!$G$10,0,MIN(MIN(MOD(A341/Calculator!$F$10,1),1-MOD(A341/Calculator!$F$10,1)),ABS(MOD(A341/Calculator!$F$10,1)-0.5))),1)</f>
        <v>1</v>
      </c>
      <c r="C341" s="174" t="n">
        <f aca="false">IF(Calculator!$E$11="YES",IF(A341&lt;Calculator!$G$11,0,MIN(MIN(MOD(A341/Calculator!$F$11,1),1-MOD(A341/Calculator!$F$11,1)),ABS(MOD(A341/Calculator!$F$11,1)-0.5))),1)</f>
        <v>1</v>
      </c>
      <c r="D341" s="174" t="n">
        <f aca="false">IF(Calculator!$E$12="YES",IF(A341&lt;Calculator!$G$12,0,MIN(MIN(MOD(A341/Calculator!$F$12,1),1-MOD(A341/Calculator!$F$12,1)),ABS(MOD(A341/Calculator!$F$12,1)-0.5))),1)</f>
        <v>1</v>
      </c>
      <c r="E341" s="174" t="n">
        <f aca="false">IF(Calculator!$E$13="YES",IF(A341&lt;Calculator!$G$13,0,MIN(MIN(MOD(A341/Calculator!$F$13,1),1-MOD(A341/Calculator!$F$13,1)),ABS(MOD(A341/Calculator!$F$13,1)-0.5))),1)</f>
        <v>0.0632280701754358</v>
      </c>
      <c r="F341" s="174" t="n">
        <f aca="false">IF(Calculator!$E$14="YES",IF(A341&lt;Calculator!$G$14,0,MIN(MIN(MOD(A341/Calculator!$F$14,1),1-MOD(A341/Calculator!$F$14,1)),ABS(MOD(A341/Calculator!$F$14,1)-0.5))),1)</f>
        <v>0.242631578947364</v>
      </c>
      <c r="G341" s="174" t="n">
        <f aca="false">IF(Calculator!$E$15="YES",IF(A341&lt;Calculator!$G$15,0,MIN(MIN(MOD(A341/Calculator!$F$15,1),1-MOD(A341/Calculator!$F$15,1)),ABS(MOD(A341/Calculator!$F$15,1)-0.5))),1)</f>
        <v>0.160315789473684</v>
      </c>
      <c r="H341" s="174" t="n">
        <f aca="false">IF(Calculator!$E$16="YES",IF(A341&lt;Calculator!$G$16,0,MIN(MIN(MOD(A341/Calculator!$F$16,1),1-MOD(A341/Calculator!$F$16,1)),ABS(MOD(A341/Calculator!$F$16,1)-0.5))),1)</f>
        <v>0.0922470175438566</v>
      </c>
      <c r="I341" s="174" t="n">
        <f aca="false">IF(Calculator!$E$17="YES",IF(A341&lt;Calculator!$G$17,0,MIN(MIN(MOD(A341/Calculator!$F$17,1),1-MOD(A341/Calculator!$F$17,1)),ABS(MOD(A341/Calculator!$F$17,1)-0.5))),1)</f>
        <v>0.249368421052627</v>
      </c>
      <c r="J341" s="174" t="n">
        <f aca="false">IF(Calculator!$E$18="YES",IF(A341&lt;Calculator!$G$18,0,MIN(MIN(MOD(A341/Calculator!$F$18,1),1-MOD(A341/Calculator!$F$18,1)),ABS(MOD(A341/Calculator!$F$18,1)-0.5))),1)</f>
        <v>0.244322807017547</v>
      </c>
      <c r="K341" s="174" t="n">
        <f aca="false">IF(Calculator!$E$19="YES",IF(A341&lt;Calculator!$G$19,0,MIN(MIN(MOD(A341/Calculator!$F$19,1),1-MOD(A341/Calculator!$F$19,1)),ABS(MOD(A341/Calculator!$F$19,1)-0.5))),1)</f>
        <v>0.18519298245614</v>
      </c>
      <c r="L341" s="174" t="n">
        <f aca="false">IF(Calculator!$E$20="YES",IF(A341&lt;Calculator!$G$20,0,MIN(MIN(MOD(A341/Calculator!$F$20,1),1-MOD(A341/Calculator!$F$20,1)),ABS(MOD(A341/Calculator!$F$20,1)-0.5))),1)</f>
        <v>1</v>
      </c>
      <c r="M341" s="174" t="n">
        <f aca="false">MIN(B341:L341)</f>
        <v>0.0632280701754358</v>
      </c>
      <c r="N341" s="174" t="n">
        <f aca="false">SUMPRODUCT(($M$5:$M$555&gt;M341)*1)+SUMPRODUCT(($M$5:$M$555=M341)*(ROW($M$5:$M$555)&lt;ROW(M341)))+1</f>
        <v>81</v>
      </c>
      <c r="O341" s="174" t="str">
        <f aca="false">IF(M341&gt;=0.2,"★★★ EXCELLENT",IF(M341&gt;=0.12,"★★  GOOD",IF(M341&gt;=0.07,"★  FAIR",IF(M341&gt;=0.025,"⚠  MARGINAL","✗  AVOID"))))</f>
        <v>⚠  MARGINAL</v>
      </c>
    </row>
    <row r="342" customFormat="false" ht="15" hidden="false" customHeight="true" outlineLevel="0" collapsed="false">
      <c r="A342" s="175" t="n">
        <v>38.7</v>
      </c>
      <c r="B342" s="176" t="n">
        <f aca="false">IF(Calculator!$E$10="YES",IF(A342&lt;Calculator!$G$10,0,MIN(MIN(MOD(A342/Calculator!$F$10,1),1-MOD(A342/Calculator!$F$10,1)),ABS(MOD(A342/Calculator!$F$10,1)-0.5))),1)</f>
        <v>1</v>
      </c>
      <c r="C342" s="176" t="n">
        <f aca="false">IF(Calculator!$E$11="YES",IF(A342&lt;Calculator!$G$11,0,MIN(MIN(MOD(A342/Calculator!$F$11,1),1-MOD(A342/Calculator!$F$11,1)),ABS(MOD(A342/Calculator!$F$11,1)-0.5))),1)</f>
        <v>1</v>
      </c>
      <c r="D342" s="176" t="n">
        <f aca="false">IF(Calculator!$E$12="YES",IF(A342&lt;Calculator!$G$12,0,MIN(MIN(MOD(A342/Calculator!$F$12,1),1-MOD(A342/Calculator!$F$12,1)),ABS(MOD(A342/Calculator!$F$12,1)-0.5))),1)</f>
        <v>1</v>
      </c>
      <c r="E342" s="176" t="n">
        <f aca="false">IF(Calculator!$E$13="YES",IF(A342&lt;Calculator!$G$13,0,MIN(MIN(MOD(A342/Calculator!$F$13,1),1-MOD(A342/Calculator!$F$13,1)),ABS(MOD(A342/Calculator!$F$13,1)-0.5))),1)</f>
        <v>0.0582105263157866</v>
      </c>
      <c r="F342" s="176" t="n">
        <f aca="false">IF(Calculator!$E$14="YES",IF(A342&lt;Calculator!$G$14,0,MIN(MIN(MOD(A342/Calculator!$F$14,1),1-MOD(A342/Calculator!$F$14,1)),ABS(MOD(A342/Calculator!$F$14,1)-0.5))),1)</f>
        <v>0.249736842105258</v>
      </c>
      <c r="G342" s="176" t="n">
        <f aca="false">IF(Calculator!$E$15="YES",IF(A342&lt;Calculator!$G$15,0,MIN(MIN(MOD(A342/Calculator!$F$15,1),1-MOD(A342/Calculator!$F$15,1)),ABS(MOD(A342/Calculator!$F$15,1)-0.5))),1)</f>
        <v>0.150368421052631</v>
      </c>
      <c r="H342" s="176" t="n">
        <f aca="false">IF(Calculator!$E$16="YES",IF(A342&lt;Calculator!$G$16,0,MIN(MIN(MOD(A342/Calculator!$F$16,1),1-MOD(A342/Calculator!$F$16,1)),ABS(MOD(A342/Calculator!$F$16,1)-0.5))),1)</f>
        <v>0.0795326315789433</v>
      </c>
      <c r="I342" s="176" t="n">
        <f aca="false">IF(Calculator!$E$17="YES",IF(A342&lt;Calculator!$G$17,0,MIN(MIN(MOD(A342/Calculator!$F$17,1),1-MOD(A342/Calculator!$F$17,1)),ABS(MOD(A342/Calculator!$F$17,1)-0.5))),1)</f>
        <v>0.235736842105267</v>
      </c>
      <c r="J342" s="176" t="n">
        <f aca="false">IF(Calculator!$E$18="YES",IF(A342&lt;Calculator!$G$18,0,MIN(MIN(MOD(A342/Calculator!$F$18,1),1-MOD(A342/Calculator!$F$18,1)),ABS(MOD(A342/Calculator!$F$18,1)-0.5))),1)</f>
        <v>0.226821052631582</v>
      </c>
      <c r="K342" s="176" t="n">
        <f aca="false">IF(Calculator!$E$19="YES",IF(A342&lt;Calculator!$G$19,0,MIN(MIN(MOD(A342/Calculator!$F$19,1),1-MOD(A342/Calculator!$F$19,1)),ABS(MOD(A342/Calculator!$F$19,1)-0.5))),1)</f>
        <v>0.164947368421053</v>
      </c>
      <c r="L342" s="176" t="n">
        <f aca="false">IF(Calculator!$E$20="YES",IF(A342&lt;Calculator!$G$20,0,MIN(MIN(MOD(A342/Calculator!$F$20,1),1-MOD(A342/Calculator!$F$20,1)),ABS(MOD(A342/Calculator!$F$20,1)-0.5))),1)</f>
        <v>1</v>
      </c>
      <c r="M342" s="176" t="n">
        <f aca="false">MIN(B342:L342)</f>
        <v>0.0582105263157866</v>
      </c>
      <c r="N342" s="176" t="n">
        <f aca="false">SUMPRODUCT(($M$5:$M$555&gt;M342)*1)+SUMPRODUCT(($M$5:$M$555=M342)*(ROW($M$5:$M$555)&lt;ROW(M342)))+1</f>
        <v>92</v>
      </c>
      <c r="O342" s="176" t="str">
        <f aca="false">IF(M342&gt;=0.2,"★★★ EXCELLENT",IF(M342&gt;=0.12,"★★  GOOD",IF(M342&gt;=0.07,"★  FAIR",IF(M342&gt;=0.025,"⚠  MARGINAL","✗  AVOID"))))</f>
        <v>⚠  MARGINAL</v>
      </c>
    </row>
    <row r="343" customFormat="false" ht="15" hidden="false" customHeight="true" outlineLevel="0" collapsed="false">
      <c r="A343" s="173" t="n">
        <v>38.8</v>
      </c>
      <c r="B343" s="174" t="n">
        <f aca="false">IF(Calculator!$E$10="YES",IF(A343&lt;Calculator!$G$10,0,MIN(MIN(MOD(A343/Calculator!$F$10,1),1-MOD(A343/Calculator!$F$10,1)),ABS(MOD(A343/Calculator!$F$10,1)-0.5))),1)</f>
        <v>1</v>
      </c>
      <c r="C343" s="174" t="n">
        <f aca="false">IF(Calculator!$E$11="YES",IF(A343&lt;Calculator!$G$11,0,MIN(MIN(MOD(A343/Calculator!$F$11,1),1-MOD(A343/Calculator!$F$11,1)),ABS(MOD(A343/Calculator!$F$11,1)-0.5))),1)</f>
        <v>1</v>
      </c>
      <c r="D343" s="174" t="n">
        <f aca="false">IF(Calculator!$E$12="YES",IF(A343&lt;Calculator!$G$12,0,MIN(MIN(MOD(A343/Calculator!$F$12,1),1-MOD(A343/Calculator!$F$12,1)),ABS(MOD(A343/Calculator!$F$12,1)-0.5))),1)</f>
        <v>1</v>
      </c>
      <c r="E343" s="174" t="n">
        <f aca="false">IF(Calculator!$E$13="YES",IF(A343&lt;Calculator!$G$13,0,MIN(MIN(MOD(A343/Calculator!$F$13,1),1-MOD(A343/Calculator!$F$13,1)),ABS(MOD(A343/Calculator!$F$13,1)-0.5))),1)</f>
        <v>0.0531929824561377</v>
      </c>
      <c r="F343" s="174" t="n">
        <f aca="false">IF(Calculator!$E$14="YES",IF(A343&lt;Calculator!$G$14,0,MIN(MIN(MOD(A343/Calculator!$F$14,1),1-MOD(A343/Calculator!$F$14,1)),ABS(MOD(A343/Calculator!$F$14,1)-0.5))),1)</f>
        <v>0.243157894736847</v>
      </c>
      <c r="G343" s="174" t="n">
        <f aca="false">IF(Calculator!$E$15="YES",IF(A343&lt;Calculator!$G$15,0,MIN(MIN(MOD(A343/Calculator!$F$15,1),1-MOD(A343/Calculator!$F$15,1)),ABS(MOD(A343/Calculator!$F$15,1)-0.5))),1)</f>
        <v>0.140421052631579</v>
      </c>
      <c r="H343" s="174" t="n">
        <f aca="false">IF(Calculator!$E$16="YES",IF(A343&lt;Calculator!$G$16,0,MIN(MIN(MOD(A343/Calculator!$F$16,1),1-MOD(A343/Calculator!$F$16,1)),ABS(MOD(A343/Calculator!$F$16,1)-0.5))),1)</f>
        <v>0.0668182456140318</v>
      </c>
      <c r="I343" s="174" t="n">
        <f aca="false">IF(Calculator!$E$17="YES",IF(A343&lt;Calculator!$G$17,0,MIN(MIN(MOD(A343/Calculator!$F$17,1),1-MOD(A343/Calculator!$F$17,1)),ABS(MOD(A343/Calculator!$F$17,1)-0.5))),1)</f>
        <v>0.220842105263163</v>
      </c>
      <c r="J343" s="174" t="n">
        <f aca="false">IF(Calculator!$E$18="YES",IF(A343&lt;Calculator!$G$18,0,MIN(MIN(MOD(A343/Calculator!$F$18,1),1-MOD(A343/Calculator!$F$18,1)),ABS(MOD(A343/Calculator!$F$18,1)-0.5))),1)</f>
        <v>0.209319298245617</v>
      </c>
      <c r="K343" s="174" t="n">
        <f aca="false">IF(Calculator!$E$19="YES",IF(A343&lt;Calculator!$G$19,0,MIN(MIN(MOD(A343/Calculator!$F$19,1),1-MOD(A343/Calculator!$F$19,1)),ABS(MOD(A343/Calculator!$F$19,1)-0.5))),1)</f>
        <v>0.144701754385966</v>
      </c>
      <c r="L343" s="174" t="n">
        <f aca="false">IF(Calculator!$E$20="YES",IF(A343&lt;Calculator!$G$20,0,MIN(MIN(MOD(A343/Calculator!$F$20,1),1-MOD(A343/Calculator!$F$20,1)),ABS(MOD(A343/Calculator!$F$20,1)-0.5))),1)</f>
        <v>1</v>
      </c>
      <c r="M343" s="174" t="n">
        <f aca="false">MIN(B343:L343)</f>
        <v>0.0531929824561377</v>
      </c>
      <c r="N343" s="174" t="n">
        <f aca="false">SUMPRODUCT(($M$5:$M$555&gt;M343)*1)+SUMPRODUCT(($M$5:$M$555=M343)*(ROW($M$5:$M$555)&lt;ROW(M343)))+1</f>
        <v>104</v>
      </c>
      <c r="O343" s="174" t="str">
        <f aca="false">IF(M343&gt;=0.2,"★★★ EXCELLENT",IF(M343&gt;=0.12,"★★  GOOD",IF(M343&gt;=0.07,"★  FAIR",IF(M343&gt;=0.025,"⚠  MARGINAL","✗  AVOID"))))</f>
        <v>⚠  MARGINAL</v>
      </c>
    </row>
    <row r="344" customFormat="false" ht="15" hidden="false" customHeight="true" outlineLevel="0" collapsed="false">
      <c r="A344" s="175" t="n">
        <v>38.9</v>
      </c>
      <c r="B344" s="176" t="n">
        <f aca="false">IF(Calculator!$E$10="YES",IF(A344&lt;Calculator!$G$10,0,MIN(MIN(MOD(A344/Calculator!$F$10,1),1-MOD(A344/Calculator!$F$10,1)),ABS(MOD(A344/Calculator!$F$10,1)-0.5))),1)</f>
        <v>1</v>
      </c>
      <c r="C344" s="176" t="n">
        <f aca="false">IF(Calculator!$E$11="YES",IF(A344&lt;Calculator!$G$11,0,MIN(MIN(MOD(A344/Calculator!$F$11,1),1-MOD(A344/Calculator!$F$11,1)),ABS(MOD(A344/Calculator!$F$11,1)-0.5))),1)</f>
        <v>1</v>
      </c>
      <c r="D344" s="176" t="n">
        <f aca="false">IF(Calculator!$E$12="YES",IF(A344&lt;Calculator!$G$12,0,MIN(MIN(MOD(A344/Calculator!$F$12,1),1-MOD(A344/Calculator!$F$12,1)),ABS(MOD(A344/Calculator!$F$12,1)-0.5))),1)</f>
        <v>1</v>
      </c>
      <c r="E344" s="176" t="n">
        <f aca="false">IF(Calculator!$E$13="YES",IF(A344&lt;Calculator!$G$13,0,MIN(MIN(MOD(A344/Calculator!$F$13,1),1-MOD(A344/Calculator!$F$13,1)),ABS(MOD(A344/Calculator!$F$13,1)-0.5))),1)</f>
        <v>0.0481754385964885</v>
      </c>
      <c r="F344" s="176" t="n">
        <f aca="false">IF(Calculator!$E$14="YES",IF(A344&lt;Calculator!$G$14,0,MIN(MIN(MOD(A344/Calculator!$F$14,1),1-MOD(A344/Calculator!$F$14,1)),ABS(MOD(A344/Calculator!$F$14,1)-0.5))),1)</f>
        <v>0.236052631578953</v>
      </c>
      <c r="G344" s="176" t="n">
        <f aca="false">IF(Calculator!$E$15="YES",IF(A344&lt;Calculator!$G$15,0,MIN(MIN(MOD(A344/Calculator!$F$15,1),1-MOD(A344/Calculator!$F$15,1)),ABS(MOD(A344/Calculator!$F$15,1)-0.5))),1)</f>
        <v>0.130473684210526</v>
      </c>
      <c r="H344" s="176" t="n">
        <f aca="false">IF(Calculator!$E$16="YES",IF(A344&lt;Calculator!$G$16,0,MIN(MIN(MOD(A344/Calculator!$F$16,1),1-MOD(A344/Calculator!$F$16,1)),ABS(MOD(A344/Calculator!$F$16,1)-0.5))),1)</f>
        <v>0.0541038596491195</v>
      </c>
      <c r="I344" s="176" t="n">
        <f aca="false">IF(Calculator!$E$17="YES",IF(A344&lt;Calculator!$G$17,0,MIN(MIN(MOD(A344/Calculator!$F$17,1),1-MOD(A344/Calculator!$F$17,1)),ABS(MOD(A344/Calculator!$F$17,1)-0.5))),1)</f>
        <v>0.205947368421057</v>
      </c>
      <c r="J344" s="176" t="n">
        <f aca="false">IF(Calculator!$E$18="YES",IF(A344&lt;Calculator!$G$18,0,MIN(MIN(MOD(A344/Calculator!$F$18,1),1-MOD(A344/Calculator!$F$18,1)),ABS(MOD(A344/Calculator!$F$18,1)-0.5))),1)</f>
        <v>0.191817543859653</v>
      </c>
      <c r="K344" s="176" t="n">
        <f aca="false">IF(Calculator!$E$19="YES",IF(A344&lt;Calculator!$G$19,0,MIN(MIN(MOD(A344/Calculator!$F$19,1),1-MOD(A344/Calculator!$F$19,1)),ABS(MOD(A344/Calculator!$F$19,1)-0.5))),1)</f>
        <v>0.124456140350878</v>
      </c>
      <c r="L344" s="176" t="n">
        <f aca="false">IF(Calculator!$E$20="YES",IF(A344&lt;Calculator!$G$20,0,MIN(MIN(MOD(A344/Calculator!$F$20,1),1-MOD(A344/Calculator!$F$20,1)),ABS(MOD(A344/Calculator!$F$20,1)-0.5))),1)</f>
        <v>1</v>
      </c>
      <c r="M344" s="176" t="n">
        <f aca="false">MIN(B344:L344)</f>
        <v>0.0481754385964885</v>
      </c>
      <c r="N344" s="176" t="n">
        <f aca="false">SUMPRODUCT(($M$5:$M$555&gt;M344)*1)+SUMPRODUCT(($M$5:$M$555=M344)*(ROW($M$5:$M$555)&lt;ROW(M344)))+1</f>
        <v>126</v>
      </c>
      <c r="O344" s="176" t="str">
        <f aca="false">IF(M344&gt;=0.2,"★★★ EXCELLENT",IF(M344&gt;=0.12,"★★  GOOD",IF(M344&gt;=0.07,"★  FAIR",IF(M344&gt;=0.025,"⚠  MARGINAL","✗  AVOID"))))</f>
        <v>⚠  MARGINAL</v>
      </c>
    </row>
    <row r="345" customFormat="false" ht="15" hidden="false" customHeight="true" outlineLevel="0" collapsed="false">
      <c r="A345" s="173" t="n">
        <v>39</v>
      </c>
      <c r="B345" s="174" t="n">
        <f aca="false">IF(Calculator!$E$10="YES",IF(A345&lt;Calculator!$G$10,0,MIN(MIN(MOD(A345/Calculator!$F$10,1),1-MOD(A345/Calculator!$F$10,1)),ABS(MOD(A345/Calculator!$F$10,1)-0.5))),1)</f>
        <v>1</v>
      </c>
      <c r="C345" s="174" t="n">
        <f aca="false">IF(Calculator!$E$11="YES",IF(A345&lt;Calculator!$G$11,0,MIN(MIN(MOD(A345/Calculator!$F$11,1),1-MOD(A345/Calculator!$F$11,1)),ABS(MOD(A345/Calculator!$F$11,1)-0.5))),1)</f>
        <v>1</v>
      </c>
      <c r="D345" s="174" t="n">
        <f aca="false">IF(Calculator!$E$12="YES",IF(A345&lt;Calculator!$G$12,0,MIN(MIN(MOD(A345/Calculator!$F$12,1),1-MOD(A345/Calculator!$F$12,1)),ABS(MOD(A345/Calculator!$F$12,1)-0.5))),1)</f>
        <v>1</v>
      </c>
      <c r="E345" s="174" t="n">
        <f aca="false">IF(Calculator!$E$13="YES",IF(A345&lt;Calculator!$G$13,0,MIN(MIN(MOD(A345/Calculator!$F$13,1),1-MOD(A345/Calculator!$F$13,1)),ABS(MOD(A345/Calculator!$F$13,1)-0.5))),1)</f>
        <v>0.0431578947368394</v>
      </c>
      <c r="F345" s="174" t="n">
        <f aca="false">IF(Calculator!$E$14="YES",IF(A345&lt;Calculator!$G$14,0,MIN(MIN(MOD(A345/Calculator!$F$14,1),1-MOD(A345/Calculator!$F$14,1)),ABS(MOD(A345/Calculator!$F$14,1)-0.5))),1)</f>
        <v>0.228947368421057</v>
      </c>
      <c r="G345" s="174" t="n">
        <f aca="false">IF(Calculator!$E$15="YES",IF(A345&lt;Calculator!$G$15,0,MIN(MIN(MOD(A345/Calculator!$F$15,1),1-MOD(A345/Calculator!$F$15,1)),ABS(MOD(A345/Calculator!$F$15,1)-0.5))),1)</f>
        <v>0.120526315789474</v>
      </c>
      <c r="H345" s="174" t="n">
        <f aca="false">IF(Calculator!$E$16="YES",IF(A345&lt;Calculator!$G$16,0,MIN(MIN(MOD(A345/Calculator!$F$16,1),1-MOD(A345/Calculator!$F$16,1)),ABS(MOD(A345/Calculator!$F$16,1)-0.5))),1)</f>
        <v>0.0413894736842071</v>
      </c>
      <c r="I345" s="174" t="n">
        <f aca="false">IF(Calculator!$E$17="YES",IF(A345&lt;Calculator!$G$17,0,MIN(MIN(MOD(A345/Calculator!$F$17,1),1-MOD(A345/Calculator!$F$17,1)),ABS(MOD(A345/Calculator!$F$17,1)-0.5))),1)</f>
        <v>0.191052631578952</v>
      </c>
      <c r="J345" s="174" t="n">
        <f aca="false">IF(Calculator!$E$18="YES",IF(A345&lt;Calculator!$G$18,0,MIN(MIN(MOD(A345/Calculator!$F$18,1),1-MOD(A345/Calculator!$F$18,1)),ABS(MOD(A345/Calculator!$F$18,1)-0.5))),1)</f>
        <v>0.174315789473687</v>
      </c>
      <c r="K345" s="174" t="n">
        <f aca="false">IF(Calculator!$E$19="YES",IF(A345&lt;Calculator!$G$19,0,MIN(MIN(MOD(A345/Calculator!$F$19,1),1-MOD(A345/Calculator!$F$19,1)),ABS(MOD(A345/Calculator!$F$19,1)-0.5))),1)</f>
        <v>0.104210526315789</v>
      </c>
      <c r="L345" s="174" t="n">
        <f aca="false">IF(Calculator!$E$20="YES",IF(A345&lt;Calculator!$G$20,0,MIN(MIN(MOD(A345/Calculator!$F$20,1),1-MOD(A345/Calculator!$F$20,1)),ABS(MOD(A345/Calculator!$F$20,1)-0.5))),1)</f>
        <v>1</v>
      </c>
      <c r="M345" s="174" t="n">
        <f aca="false">MIN(B345:L345)</f>
        <v>0.0413894736842071</v>
      </c>
      <c r="N345" s="174" t="n">
        <f aca="false">SUMPRODUCT(($M$5:$M$555&gt;M345)*1)+SUMPRODUCT(($M$5:$M$555=M345)*(ROW($M$5:$M$555)&lt;ROW(M345)))+1</f>
        <v>158</v>
      </c>
      <c r="O345" s="174" t="str">
        <f aca="false">IF(M345&gt;=0.2,"★★★ EXCELLENT",IF(M345&gt;=0.12,"★★  GOOD",IF(M345&gt;=0.07,"★  FAIR",IF(M345&gt;=0.025,"⚠  MARGINAL","✗  AVOID"))))</f>
        <v>⚠  MARGINAL</v>
      </c>
    </row>
    <row r="346" customFormat="false" ht="15" hidden="false" customHeight="true" outlineLevel="0" collapsed="false">
      <c r="A346" s="175" t="n">
        <v>39.1</v>
      </c>
      <c r="B346" s="176" t="n">
        <f aca="false">IF(Calculator!$E$10="YES",IF(A346&lt;Calculator!$G$10,0,MIN(MIN(MOD(A346/Calculator!$F$10,1),1-MOD(A346/Calculator!$F$10,1)),ABS(MOD(A346/Calculator!$F$10,1)-0.5))),1)</f>
        <v>1</v>
      </c>
      <c r="C346" s="176" t="n">
        <f aca="false">IF(Calculator!$E$11="YES",IF(A346&lt;Calculator!$G$11,0,MIN(MIN(MOD(A346/Calculator!$F$11,1),1-MOD(A346/Calculator!$F$11,1)),ABS(MOD(A346/Calculator!$F$11,1)-0.5))),1)</f>
        <v>1</v>
      </c>
      <c r="D346" s="176" t="n">
        <f aca="false">IF(Calculator!$E$12="YES",IF(A346&lt;Calculator!$G$12,0,MIN(MIN(MOD(A346/Calculator!$F$12,1),1-MOD(A346/Calculator!$F$12,1)),ABS(MOD(A346/Calculator!$F$12,1)-0.5))),1)</f>
        <v>1</v>
      </c>
      <c r="E346" s="176" t="n">
        <f aca="false">IF(Calculator!$E$13="YES",IF(A346&lt;Calculator!$G$13,0,MIN(MIN(MOD(A346/Calculator!$F$13,1),1-MOD(A346/Calculator!$F$13,1)),ABS(MOD(A346/Calculator!$F$13,1)-0.5))),1)</f>
        <v>0.03814035087719</v>
      </c>
      <c r="F346" s="176" t="n">
        <f aca="false">IF(Calculator!$E$14="YES",IF(A346&lt;Calculator!$G$14,0,MIN(MIN(MOD(A346/Calculator!$F$14,1),1-MOD(A346/Calculator!$F$14,1)),ABS(MOD(A346/Calculator!$F$14,1)-0.5))),1)</f>
        <v>0.221842105263163</v>
      </c>
      <c r="G346" s="176" t="n">
        <f aca="false">IF(Calculator!$E$15="YES",IF(A346&lt;Calculator!$G$15,0,MIN(MIN(MOD(A346/Calculator!$F$15,1),1-MOD(A346/Calculator!$F$15,1)),ABS(MOD(A346/Calculator!$F$15,1)-0.5))),1)</f>
        <v>0.11057894736842</v>
      </c>
      <c r="H346" s="176" t="n">
        <f aca="false">IF(Calculator!$E$16="YES",IF(A346&lt;Calculator!$G$16,0,MIN(MIN(MOD(A346/Calculator!$F$16,1),1-MOD(A346/Calculator!$F$16,1)),ABS(MOD(A346/Calculator!$F$16,1)-0.5))),1)</f>
        <v>0.0286750877192947</v>
      </c>
      <c r="I346" s="176" t="n">
        <f aca="false">IF(Calculator!$E$17="YES",IF(A346&lt;Calculator!$G$17,0,MIN(MIN(MOD(A346/Calculator!$F$17,1),1-MOD(A346/Calculator!$F$17,1)),ABS(MOD(A346/Calculator!$F$17,1)-0.5))),1)</f>
        <v>0.176157894736846</v>
      </c>
      <c r="J346" s="176" t="n">
        <f aca="false">IF(Calculator!$E$18="YES",IF(A346&lt;Calculator!$G$18,0,MIN(MIN(MOD(A346/Calculator!$F$18,1),1-MOD(A346/Calculator!$F$18,1)),ABS(MOD(A346/Calculator!$F$18,1)-0.5))),1)</f>
        <v>0.156814035087723</v>
      </c>
      <c r="K346" s="176" t="n">
        <f aca="false">IF(Calculator!$E$19="YES",IF(A346&lt;Calculator!$G$19,0,MIN(MIN(MOD(A346/Calculator!$F$19,1),1-MOD(A346/Calculator!$F$19,1)),ABS(MOD(A346/Calculator!$F$19,1)-0.5))),1)</f>
        <v>0.0839649122807016</v>
      </c>
      <c r="L346" s="176" t="n">
        <f aca="false">IF(Calculator!$E$20="YES",IF(A346&lt;Calculator!$G$20,0,MIN(MIN(MOD(A346/Calculator!$F$20,1),1-MOD(A346/Calculator!$F$20,1)),ABS(MOD(A346/Calculator!$F$20,1)-0.5))),1)</f>
        <v>1</v>
      </c>
      <c r="M346" s="176" t="n">
        <f aca="false">MIN(B346:L346)</f>
        <v>0.0286750877192947</v>
      </c>
      <c r="N346" s="176" t="n">
        <f aca="false">SUMPRODUCT(($M$5:$M$555&gt;M346)*1)+SUMPRODUCT(($M$5:$M$555=M346)*(ROW($M$5:$M$555)&lt;ROW(M346)))+1</f>
        <v>222</v>
      </c>
      <c r="O346" s="176" t="str">
        <f aca="false">IF(M346&gt;=0.2,"★★★ EXCELLENT",IF(M346&gt;=0.12,"★★  GOOD",IF(M346&gt;=0.07,"★  FAIR",IF(M346&gt;=0.025,"⚠  MARGINAL","✗  AVOID"))))</f>
        <v>⚠  MARGINAL</v>
      </c>
    </row>
    <row r="347" customFormat="false" ht="15" hidden="false" customHeight="true" outlineLevel="0" collapsed="false">
      <c r="A347" s="173" t="n">
        <v>39.2</v>
      </c>
      <c r="B347" s="174" t="n">
        <f aca="false">IF(Calculator!$E$10="YES",IF(A347&lt;Calculator!$G$10,0,MIN(MIN(MOD(A347/Calculator!$F$10,1),1-MOD(A347/Calculator!$F$10,1)),ABS(MOD(A347/Calculator!$F$10,1)-0.5))),1)</f>
        <v>1</v>
      </c>
      <c r="C347" s="174" t="n">
        <f aca="false">IF(Calculator!$E$11="YES",IF(A347&lt;Calculator!$G$11,0,MIN(MIN(MOD(A347/Calculator!$F$11,1),1-MOD(A347/Calculator!$F$11,1)),ABS(MOD(A347/Calculator!$F$11,1)-0.5))),1)</f>
        <v>1</v>
      </c>
      <c r="D347" s="174" t="n">
        <f aca="false">IF(Calculator!$E$12="YES",IF(A347&lt;Calculator!$G$12,0,MIN(MIN(MOD(A347/Calculator!$F$12,1),1-MOD(A347/Calculator!$F$12,1)),ABS(MOD(A347/Calculator!$F$12,1)-0.5))),1)</f>
        <v>1</v>
      </c>
      <c r="E347" s="174" t="n">
        <f aca="false">IF(Calculator!$E$13="YES",IF(A347&lt;Calculator!$G$13,0,MIN(MIN(MOD(A347/Calculator!$F$13,1),1-MOD(A347/Calculator!$F$13,1)),ABS(MOD(A347/Calculator!$F$13,1)-0.5))),1)</f>
        <v>0.0331228070175409</v>
      </c>
      <c r="F347" s="174" t="n">
        <f aca="false">IF(Calculator!$E$14="YES",IF(A347&lt;Calculator!$G$14,0,MIN(MIN(MOD(A347/Calculator!$F$14,1),1-MOD(A347/Calculator!$F$14,1)),ABS(MOD(A347/Calculator!$F$14,1)-0.5))),1)</f>
        <v>0.214736842105268</v>
      </c>
      <c r="G347" s="174" t="n">
        <f aca="false">IF(Calculator!$E$15="YES",IF(A347&lt;Calculator!$G$15,0,MIN(MIN(MOD(A347/Calculator!$F$15,1),1-MOD(A347/Calculator!$F$15,1)),ABS(MOD(A347/Calculator!$F$15,1)-0.5))),1)</f>
        <v>0.100631578947368</v>
      </c>
      <c r="H347" s="174" t="n">
        <f aca="false">IF(Calculator!$E$16="YES",IF(A347&lt;Calculator!$G$16,0,MIN(MIN(MOD(A347/Calculator!$F$16,1),1-MOD(A347/Calculator!$F$16,1)),ABS(MOD(A347/Calculator!$F$16,1)-0.5))),1)</f>
        <v>0.0159607017543824</v>
      </c>
      <c r="I347" s="174" t="n">
        <f aca="false">IF(Calculator!$E$17="YES",IF(A347&lt;Calculator!$G$17,0,MIN(MIN(MOD(A347/Calculator!$F$17,1),1-MOD(A347/Calculator!$F$17,1)),ABS(MOD(A347/Calculator!$F$17,1)-0.5))),1)</f>
        <v>0.161263157894741</v>
      </c>
      <c r="J347" s="174" t="n">
        <f aca="false">IF(Calculator!$E$18="YES",IF(A347&lt;Calculator!$G$18,0,MIN(MIN(MOD(A347/Calculator!$F$18,1),1-MOD(A347/Calculator!$F$18,1)),ABS(MOD(A347/Calculator!$F$18,1)-0.5))),1)</f>
        <v>0.139312280701757</v>
      </c>
      <c r="K347" s="174" t="n">
        <f aca="false">IF(Calculator!$E$19="YES",IF(A347&lt;Calculator!$G$19,0,MIN(MIN(MOD(A347/Calculator!$F$19,1),1-MOD(A347/Calculator!$F$19,1)),ABS(MOD(A347/Calculator!$F$19,1)-0.5))),1)</f>
        <v>0.0637192982456138</v>
      </c>
      <c r="L347" s="174" t="n">
        <f aca="false">IF(Calculator!$E$20="YES",IF(A347&lt;Calculator!$G$20,0,MIN(MIN(MOD(A347/Calculator!$F$20,1),1-MOD(A347/Calculator!$F$20,1)),ABS(MOD(A347/Calculator!$F$20,1)-0.5))),1)</f>
        <v>1</v>
      </c>
      <c r="M347" s="174" t="n">
        <f aca="false">MIN(B347:L347)</f>
        <v>0.0159607017543824</v>
      </c>
      <c r="N347" s="174" t="n">
        <f aca="false">SUMPRODUCT(($M$5:$M$555&gt;M347)*1)+SUMPRODUCT(($M$5:$M$555=M347)*(ROW($M$5:$M$555)&lt;ROW(M347)))+1</f>
        <v>322</v>
      </c>
      <c r="O347" s="174" t="str">
        <f aca="false">IF(M347&gt;=0.2,"★★★ EXCELLENT",IF(M347&gt;=0.12,"★★  GOOD",IF(M347&gt;=0.07,"★  FAIR",IF(M347&gt;=0.025,"⚠  MARGINAL","✗  AVOID"))))</f>
        <v>✗  AVOID</v>
      </c>
    </row>
    <row r="348" customFormat="false" ht="15" hidden="false" customHeight="true" outlineLevel="0" collapsed="false">
      <c r="A348" s="175" t="n">
        <v>39.3</v>
      </c>
      <c r="B348" s="176" t="n">
        <f aca="false">IF(Calculator!$E$10="YES",IF(A348&lt;Calculator!$G$10,0,MIN(MIN(MOD(A348/Calculator!$F$10,1),1-MOD(A348/Calculator!$F$10,1)),ABS(MOD(A348/Calculator!$F$10,1)-0.5))),1)</f>
        <v>1</v>
      </c>
      <c r="C348" s="176" t="n">
        <f aca="false">IF(Calculator!$E$11="YES",IF(A348&lt;Calculator!$G$11,0,MIN(MIN(MOD(A348/Calculator!$F$11,1),1-MOD(A348/Calculator!$F$11,1)),ABS(MOD(A348/Calculator!$F$11,1)-0.5))),1)</f>
        <v>1</v>
      </c>
      <c r="D348" s="176" t="n">
        <f aca="false">IF(Calculator!$E$12="YES",IF(A348&lt;Calculator!$G$12,0,MIN(MIN(MOD(A348/Calculator!$F$12,1),1-MOD(A348/Calculator!$F$12,1)),ABS(MOD(A348/Calculator!$F$12,1)-0.5))),1)</f>
        <v>1</v>
      </c>
      <c r="E348" s="176" t="n">
        <f aca="false">IF(Calculator!$E$13="YES",IF(A348&lt;Calculator!$G$13,0,MIN(MIN(MOD(A348/Calculator!$F$13,1),1-MOD(A348/Calculator!$F$13,1)),ABS(MOD(A348/Calculator!$F$13,1)-0.5))),1)</f>
        <v>0.028105263157892</v>
      </c>
      <c r="F348" s="176" t="n">
        <f aca="false">IF(Calculator!$E$14="YES",IF(A348&lt;Calculator!$G$14,0,MIN(MIN(MOD(A348/Calculator!$F$14,1),1-MOD(A348/Calculator!$F$14,1)),ABS(MOD(A348/Calculator!$F$14,1)-0.5))),1)</f>
        <v>0.207631578947374</v>
      </c>
      <c r="G348" s="176" t="n">
        <f aca="false">IF(Calculator!$E$15="YES",IF(A348&lt;Calculator!$G$15,0,MIN(MIN(MOD(A348/Calculator!$F$15,1),1-MOD(A348/Calculator!$F$15,1)),ABS(MOD(A348/Calculator!$F$15,1)-0.5))),1)</f>
        <v>0.0906842105263159</v>
      </c>
      <c r="H348" s="176" t="n">
        <f aca="false">IF(Calculator!$E$16="YES",IF(A348&lt;Calculator!$G$16,0,MIN(MIN(MOD(A348/Calculator!$F$16,1),1-MOD(A348/Calculator!$F$16,1)),ABS(MOD(A348/Calculator!$F$16,1)-0.5))),1)</f>
        <v>0.00324631578947088</v>
      </c>
      <c r="I348" s="176" t="n">
        <f aca="false">IF(Calculator!$E$17="YES",IF(A348&lt;Calculator!$G$17,0,MIN(MIN(MOD(A348/Calculator!$F$17,1),1-MOD(A348/Calculator!$F$17,1)),ABS(MOD(A348/Calculator!$F$17,1)-0.5))),1)</f>
        <v>0.146368421052636</v>
      </c>
      <c r="J348" s="176" t="n">
        <f aca="false">IF(Calculator!$E$18="YES",IF(A348&lt;Calculator!$G$18,0,MIN(MIN(MOD(A348/Calculator!$F$18,1),1-MOD(A348/Calculator!$F$18,1)),ABS(MOD(A348/Calculator!$F$18,1)-0.5))),1)</f>
        <v>0.121810526315794</v>
      </c>
      <c r="K348" s="176" t="n">
        <f aca="false">IF(Calculator!$E$19="YES",IF(A348&lt;Calculator!$G$19,0,MIN(MIN(MOD(A348/Calculator!$F$19,1),1-MOD(A348/Calculator!$F$19,1)),ABS(MOD(A348/Calculator!$F$19,1)-0.5))),1)</f>
        <v>0.043473684210527</v>
      </c>
      <c r="L348" s="176" t="n">
        <f aca="false">IF(Calculator!$E$20="YES",IF(A348&lt;Calculator!$G$20,0,MIN(MIN(MOD(A348/Calculator!$F$20,1),1-MOD(A348/Calculator!$F$20,1)),ABS(MOD(A348/Calculator!$F$20,1)-0.5))),1)</f>
        <v>1</v>
      </c>
      <c r="M348" s="176" t="n">
        <f aca="false">MIN(B348:L348)</f>
        <v>0.00324631578947088</v>
      </c>
      <c r="N348" s="176" t="n">
        <f aca="false">SUMPRODUCT(($M$5:$M$555&gt;M348)*1)+SUMPRODUCT(($M$5:$M$555=M348)*(ROW($M$5:$M$555)&lt;ROW(M348)))+1</f>
        <v>457</v>
      </c>
      <c r="O348" s="176" t="str">
        <f aca="false">IF(M348&gt;=0.2,"★★★ EXCELLENT",IF(M348&gt;=0.12,"★★  GOOD",IF(M348&gt;=0.07,"★  FAIR",IF(M348&gt;=0.025,"⚠  MARGINAL","✗  AVOID"))))</f>
        <v>✗  AVOID</v>
      </c>
    </row>
    <row r="349" customFormat="false" ht="15" hidden="false" customHeight="true" outlineLevel="0" collapsed="false">
      <c r="A349" s="173" t="n">
        <v>39.4</v>
      </c>
      <c r="B349" s="174" t="n">
        <f aca="false">IF(Calculator!$E$10="YES",IF(A349&lt;Calculator!$G$10,0,MIN(MIN(MOD(A349/Calculator!$F$10,1),1-MOD(A349/Calculator!$F$10,1)),ABS(MOD(A349/Calculator!$F$10,1)-0.5))),1)</f>
        <v>1</v>
      </c>
      <c r="C349" s="174" t="n">
        <f aca="false">IF(Calculator!$E$11="YES",IF(A349&lt;Calculator!$G$11,0,MIN(MIN(MOD(A349/Calculator!$F$11,1),1-MOD(A349/Calculator!$F$11,1)),ABS(MOD(A349/Calculator!$F$11,1)-0.5))),1)</f>
        <v>1</v>
      </c>
      <c r="D349" s="174" t="n">
        <f aca="false">IF(Calculator!$E$12="YES",IF(A349&lt;Calculator!$G$12,0,MIN(MIN(MOD(A349/Calculator!$F$12,1),1-MOD(A349/Calculator!$F$12,1)),ABS(MOD(A349/Calculator!$F$12,1)-0.5))),1)</f>
        <v>1</v>
      </c>
      <c r="E349" s="174" t="n">
        <f aca="false">IF(Calculator!$E$13="YES",IF(A349&lt;Calculator!$G$13,0,MIN(MIN(MOD(A349/Calculator!$F$13,1),1-MOD(A349/Calculator!$F$13,1)),ABS(MOD(A349/Calculator!$F$13,1)-0.5))),1)</f>
        <v>0.0230877192982428</v>
      </c>
      <c r="F349" s="174" t="n">
        <f aca="false">IF(Calculator!$E$14="YES",IF(A349&lt;Calculator!$G$14,0,MIN(MIN(MOD(A349/Calculator!$F$14,1),1-MOD(A349/Calculator!$F$14,1)),ABS(MOD(A349/Calculator!$F$14,1)-0.5))),1)</f>
        <v>0.200526315789479</v>
      </c>
      <c r="G349" s="174" t="n">
        <f aca="false">IF(Calculator!$E$15="YES",IF(A349&lt;Calculator!$G$15,0,MIN(MIN(MOD(A349/Calculator!$F$15,1),1-MOD(A349/Calculator!$F$15,1)),ABS(MOD(A349/Calculator!$F$15,1)-0.5))),1)</f>
        <v>0.0807368421052628</v>
      </c>
      <c r="H349" s="174" t="n">
        <f aca="false">IF(Calculator!$E$16="YES",IF(A349&lt;Calculator!$G$16,0,MIN(MIN(MOD(A349/Calculator!$F$16,1),1-MOD(A349/Calculator!$F$16,1)),ABS(MOD(A349/Calculator!$F$16,1)-0.5))),1)</f>
        <v>0.00946807017544149</v>
      </c>
      <c r="I349" s="174" t="n">
        <f aca="false">IF(Calculator!$E$17="YES",IF(A349&lt;Calculator!$G$17,0,MIN(MIN(MOD(A349/Calculator!$F$17,1),1-MOD(A349/Calculator!$F$17,1)),ABS(MOD(A349/Calculator!$F$17,1)-0.5))),1)</f>
        <v>0.131473684210531</v>
      </c>
      <c r="J349" s="174" t="n">
        <f aca="false">IF(Calculator!$E$18="YES",IF(A349&lt;Calculator!$G$18,0,MIN(MIN(MOD(A349/Calculator!$F$18,1),1-MOD(A349/Calculator!$F$18,1)),ABS(MOD(A349/Calculator!$F$18,1)-0.5))),1)</f>
        <v>0.104308771929828</v>
      </c>
      <c r="K349" s="174" t="n">
        <f aca="false">IF(Calculator!$E$19="YES",IF(A349&lt;Calculator!$G$19,0,MIN(MIN(MOD(A349/Calculator!$F$19,1),1-MOD(A349/Calculator!$F$19,1)),ABS(MOD(A349/Calculator!$F$19,1)-0.5))),1)</f>
        <v>0.0232280701754393</v>
      </c>
      <c r="L349" s="174" t="n">
        <f aca="false">IF(Calculator!$E$20="YES",IF(A349&lt;Calculator!$G$20,0,MIN(MIN(MOD(A349/Calculator!$F$20,1),1-MOD(A349/Calculator!$F$20,1)),ABS(MOD(A349/Calculator!$F$20,1)-0.5))),1)</f>
        <v>1</v>
      </c>
      <c r="M349" s="174" t="n">
        <f aca="false">MIN(B349:L349)</f>
        <v>0.00946807017544149</v>
      </c>
      <c r="N349" s="174" t="n">
        <f aca="false">SUMPRODUCT(($M$5:$M$555&gt;M349)*1)+SUMPRODUCT(($M$5:$M$555=M349)*(ROW($M$5:$M$555)&lt;ROW(M349)))+1</f>
        <v>383</v>
      </c>
      <c r="O349" s="174" t="str">
        <f aca="false">IF(M349&gt;=0.2,"★★★ EXCELLENT",IF(M349&gt;=0.12,"★★  GOOD",IF(M349&gt;=0.07,"★  FAIR",IF(M349&gt;=0.025,"⚠  MARGINAL","✗  AVOID"))))</f>
        <v>✗  AVOID</v>
      </c>
    </row>
    <row r="350" customFormat="false" ht="15" hidden="false" customHeight="true" outlineLevel="0" collapsed="false">
      <c r="A350" s="175" t="n">
        <v>39.5</v>
      </c>
      <c r="B350" s="176" t="n">
        <f aca="false">IF(Calculator!$E$10="YES",IF(A350&lt;Calculator!$G$10,0,MIN(MIN(MOD(A350/Calculator!$F$10,1),1-MOD(A350/Calculator!$F$10,1)),ABS(MOD(A350/Calculator!$F$10,1)-0.5))),1)</f>
        <v>1</v>
      </c>
      <c r="C350" s="176" t="n">
        <f aca="false">IF(Calculator!$E$11="YES",IF(A350&lt;Calculator!$G$11,0,MIN(MIN(MOD(A350/Calculator!$F$11,1),1-MOD(A350/Calculator!$F$11,1)),ABS(MOD(A350/Calculator!$F$11,1)-0.5))),1)</f>
        <v>1</v>
      </c>
      <c r="D350" s="176" t="n">
        <f aca="false">IF(Calculator!$E$12="YES",IF(A350&lt;Calculator!$G$12,0,MIN(MIN(MOD(A350/Calculator!$F$12,1),1-MOD(A350/Calculator!$F$12,1)),ABS(MOD(A350/Calculator!$F$12,1)-0.5))),1)</f>
        <v>1</v>
      </c>
      <c r="E350" s="176" t="n">
        <f aca="false">IF(Calculator!$E$13="YES",IF(A350&lt;Calculator!$G$13,0,MIN(MIN(MOD(A350/Calculator!$F$13,1),1-MOD(A350/Calculator!$F$13,1)),ABS(MOD(A350/Calculator!$F$13,1)-0.5))),1)</f>
        <v>0.0180701754385937</v>
      </c>
      <c r="F350" s="176" t="n">
        <f aca="false">IF(Calculator!$E$14="YES",IF(A350&lt;Calculator!$G$14,0,MIN(MIN(MOD(A350/Calculator!$F$14,1),1-MOD(A350/Calculator!$F$14,1)),ABS(MOD(A350/Calculator!$F$14,1)-0.5))),1)</f>
        <v>0.193421052631584</v>
      </c>
      <c r="G350" s="176" t="n">
        <f aca="false">IF(Calculator!$E$15="YES",IF(A350&lt;Calculator!$G$15,0,MIN(MIN(MOD(A350/Calculator!$F$15,1),1-MOD(A350/Calculator!$F$15,1)),ABS(MOD(A350/Calculator!$F$15,1)-0.5))),1)</f>
        <v>0.0707894736842101</v>
      </c>
      <c r="H350" s="176" t="n">
        <f aca="false">IF(Calculator!$E$16="YES",IF(A350&lt;Calculator!$G$16,0,MIN(MIN(MOD(A350/Calculator!$F$16,1),1-MOD(A350/Calculator!$F$16,1)),ABS(MOD(A350/Calculator!$F$16,1)-0.5))),1)</f>
        <v>0.0221824561403539</v>
      </c>
      <c r="I350" s="176" t="n">
        <f aca="false">IF(Calculator!$E$17="YES",IF(A350&lt;Calculator!$G$17,0,MIN(MIN(MOD(A350/Calculator!$F$17,1),1-MOD(A350/Calculator!$F$17,1)),ABS(MOD(A350/Calculator!$F$17,1)-0.5))),1)</f>
        <v>0.116578947368425</v>
      </c>
      <c r="J350" s="176" t="n">
        <f aca="false">IF(Calculator!$E$18="YES",IF(A350&lt;Calculator!$G$18,0,MIN(MIN(MOD(A350/Calculator!$F$18,1),1-MOD(A350/Calculator!$F$18,1)),ABS(MOD(A350/Calculator!$F$18,1)-0.5))),1)</f>
        <v>0.0868070175438627</v>
      </c>
      <c r="K350" s="176" t="n">
        <f aca="false">IF(Calculator!$E$19="YES",IF(A350&lt;Calculator!$G$19,0,MIN(MIN(MOD(A350/Calculator!$F$19,1),1-MOD(A350/Calculator!$F$19,1)),ABS(MOD(A350/Calculator!$F$19,1)-0.5))),1)</f>
        <v>0.00298245614035064</v>
      </c>
      <c r="L350" s="176" t="n">
        <f aca="false">IF(Calculator!$E$20="YES",IF(A350&lt;Calculator!$G$20,0,MIN(MIN(MOD(A350/Calculator!$F$20,1),1-MOD(A350/Calculator!$F$20,1)),ABS(MOD(A350/Calculator!$F$20,1)-0.5))),1)</f>
        <v>1</v>
      </c>
      <c r="M350" s="176" t="n">
        <f aca="false">MIN(B350:L350)</f>
        <v>0.00298245614035064</v>
      </c>
      <c r="N350" s="176" t="n">
        <f aca="false">SUMPRODUCT(($M$5:$M$555&gt;M350)*1)+SUMPRODUCT(($M$5:$M$555=M350)*(ROW($M$5:$M$555)&lt;ROW(M350)))+1</f>
        <v>462</v>
      </c>
      <c r="O350" s="176" t="str">
        <f aca="false">IF(M350&gt;=0.2,"★★★ EXCELLENT",IF(M350&gt;=0.12,"★★  GOOD",IF(M350&gt;=0.07,"★  FAIR",IF(M350&gt;=0.025,"⚠  MARGINAL","✗  AVOID"))))</f>
        <v>✗  AVOID</v>
      </c>
    </row>
    <row r="351" customFormat="false" ht="15" hidden="false" customHeight="true" outlineLevel="0" collapsed="false">
      <c r="A351" s="173" t="n">
        <v>39.6</v>
      </c>
      <c r="B351" s="174" t="n">
        <f aca="false">IF(Calculator!$E$10="YES",IF(A351&lt;Calculator!$G$10,0,MIN(MIN(MOD(A351/Calculator!$F$10,1),1-MOD(A351/Calculator!$F$10,1)),ABS(MOD(A351/Calculator!$F$10,1)-0.5))),1)</f>
        <v>1</v>
      </c>
      <c r="C351" s="174" t="n">
        <f aca="false">IF(Calculator!$E$11="YES",IF(A351&lt;Calculator!$G$11,0,MIN(MIN(MOD(A351/Calculator!$F$11,1),1-MOD(A351/Calculator!$F$11,1)),ABS(MOD(A351/Calculator!$F$11,1)-0.5))),1)</f>
        <v>1</v>
      </c>
      <c r="D351" s="174" t="n">
        <f aca="false">IF(Calculator!$E$12="YES",IF(A351&lt;Calculator!$G$12,0,MIN(MIN(MOD(A351/Calculator!$F$12,1),1-MOD(A351/Calculator!$F$12,1)),ABS(MOD(A351/Calculator!$F$12,1)-0.5))),1)</f>
        <v>1</v>
      </c>
      <c r="E351" s="174" t="n">
        <f aca="false">IF(Calculator!$E$13="YES",IF(A351&lt;Calculator!$G$13,0,MIN(MIN(MOD(A351/Calculator!$F$13,1),1-MOD(A351/Calculator!$F$13,1)),ABS(MOD(A351/Calculator!$F$13,1)-0.5))),1)</f>
        <v>0.0130526315789445</v>
      </c>
      <c r="F351" s="174" t="n">
        <f aca="false">IF(Calculator!$E$14="YES",IF(A351&lt;Calculator!$G$14,0,MIN(MIN(MOD(A351/Calculator!$F$14,1),1-MOD(A351/Calculator!$F$14,1)),ABS(MOD(A351/Calculator!$F$14,1)-0.5))),1)</f>
        <v>0.186315789473689</v>
      </c>
      <c r="G351" s="174" t="n">
        <f aca="false">IF(Calculator!$E$15="YES",IF(A351&lt;Calculator!$G$15,0,MIN(MIN(MOD(A351/Calculator!$F$15,1),1-MOD(A351/Calculator!$F$15,1)),ABS(MOD(A351/Calculator!$F$15,1)-0.5))),1)</f>
        <v>0.0608421052631574</v>
      </c>
      <c r="H351" s="174" t="n">
        <f aca="false">IF(Calculator!$E$16="YES",IF(A351&lt;Calculator!$G$16,0,MIN(MIN(MOD(A351/Calculator!$F$16,1),1-MOD(A351/Calculator!$F$16,1)),ABS(MOD(A351/Calculator!$F$16,1)-0.5))),1)</f>
        <v>0.0348968421052671</v>
      </c>
      <c r="I351" s="174" t="n">
        <f aca="false">IF(Calculator!$E$17="YES",IF(A351&lt;Calculator!$G$17,0,MIN(MIN(MOD(A351/Calculator!$F$17,1),1-MOD(A351/Calculator!$F$17,1)),ABS(MOD(A351/Calculator!$F$17,1)-0.5))),1)</f>
        <v>0.10168421052632</v>
      </c>
      <c r="J351" s="174" t="n">
        <f aca="false">IF(Calculator!$E$18="YES",IF(A351&lt;Calculator!$G$18,0,MIN(MIN(MOD(A351/Calculator!$F$18,1),1-MOD(A351/Calculator!$F$18,1)),ABS(MOD(A351/Calculator!$F$18,1)-0.5))),1)</f>
        <v>0.0693052631578981</v>
      </c>
      <c r="K351" s="174" t="n">
        <f aca="false">IF(Calculator!$E$19="YES",IF(A351&lt;Calculator!$G$19,0,MIN(MIN(MOD(A351/Calculator!$F$19,1),1-MOD(A351/Calculator!$F$19,1)),ABS(MOD(A351/Calculator!$F$19,1)-0.5))),1)</f>
        <v>0.0172631578947371</v>
      </c>
      <c r="L351" s="174" t="n">
        <f aca="false">IF(Calculator!$E$20="YES",IF(A351&lt;Calculator!$G$20,0,MIN(MIN(MOD(A351/Calculator!$F$20,1),1-MOD(A351/Calculator!$F$20,1)),ABS(MOD(A351/Calculator!$F$20,1)-0.5))),1)</f>
        <v>1</v>
      </c>
      <c r="M351" s="174" t="n">
        <f aca="false">MIN(B351:L351)</f>
        <v>0.0130526315789445</v>
      </c>
      <c r="N351" s="174" t="n">
        <f aca="false">SUMPRODUCT(($M$5:$M$555&gt;M351)*1)+SUMPRODUCT(($M$5:$M$555=M351)*(ROW($M$5:$M$555)&lt;ROW(M351)))+1</f>
        <v>350</v>
      </c>
      <c r="O351" s="174" t="str">
        <f aca="false">IF(M351&gt;=0.2,"★★★ EXCELLENT",IF(M351&gt;=0.12,"★★  GOOD",IF(M351&gt;=0.07,"★  FAIR",IF(M351&gt;=0.025,"⚠  MARGINAL","✗  AVOID"))))</f>
        <v>✗  AVOID</v>
      </c>
    </row>
    <row r="352" customFormat="false" ht="15" hidden="false" customHeight="true" outlineLevel="0" collapsed="false">
      <c r="A352" s="175" t="n">
        <v>39.7</v>
      </c>
      <c r="B352" s="176" t="n">
        <f aca="false">IF(Calculator!$E$10="YES",IF(A352&lt;Calculator!$G$10,0,MIN(MIN(MOD(A352/Calculator!$F$10,1),1-MOD(A352/Calculator!$F$10,1)),ABS(MOD(A352/Calculator!$F$10,1)-0.5))),1)</f>
        <v>1</v>
      </c>
      <c r="C352" s="176" t="n">
        <f aca="false">IF(Calculator!$E$11="YES",IF(A352&lt;Calculator!$G$11,0,MIN(MIN(MOD(A352/Calculator!$F$11,1),1-MOD(A352/Calculator!$F$11,1)),ABS(MOD(A352/Calculator!$F$11,1)-0.5))),1)</f>
        <v>1</v>
      </c>
      <c r="D352" s="176" t="n">
        <f aca="false">IF(Calculator!$E$12="YES",IF(A352&lt;Calculator!$G$12,0,MIN(MIN(MOD(A352/Calculator!$F$12,1),1-MOD(A352/Calculator!$F$12,1)),ABS(MOD(A352/Calculator!$F$12,1)-0.5))),1)</f>
        <v>1</v>
      </c>
      <c r="E352" s="176" t="n">
        <f aca="false">IF(Calculator!$E$13="YES",IF(A352&lt;Calculator!$G$13,0,MIN(MIN(MOD(A352/Calculator!$F$13,1),1-MOD(A352/Calculator!$F$13,1)),ABS(MOD(A352/Calculator!$F$13,1)-0.5))),1)</f>
        <v>0.00803508771929518</v>
      </c>
      <c r="F352" s="176" t="n">
        <f aca="false">IF(Calculator!$E$14="YES",IF(A352&lt;Calculator!$G$14,0,MIN(MIN(MOD(A352/Calculator!$F$14,1),1-MOD(A352/Calculator!$F$14,1)),ABS(MOD(A352/Calculator!$F$14,1)-0.5))),1)</f>
        <v>0.179210526315794</v>
      </c>
      <c r="G352" s="176" t="n">
        <f aca="false">IF(Calculator!$E$15="YES",IF(A352&lt;Calculator!$G$15,0,MIN(MIN(MOD(A352/Calculator!$F$15,1),1-MOD(A352/Calculator!$F$15,1)),ABS(MOD(A352/Calculator!$F$15,1)-0.5))),1)</f>
        <v>0.0508947368421047</v>
      </c>
      <c r="H352" s="176" t="n">
        <f aca="false">IF(Calculator!$E$16="YES",IF(A352&lt;Calculator!$G$16,0,MIN(MIN(MOD(A352/Calculator!$F$16,1),1-MOD(A352/Calculator!$F$16,1)),ABS(MOD(A352/Calculator!$F$16,1)-0.5))),1)</f>
        <v>0.0476112280701795</v>
      </c>
      <c r="I352" s="176" t="n">
        <f aca="false">IF(Calculator!$E$17="YES",IF(A352&lt;Calculator!$G$17,0,MIN(MIN(MOD(A352/Calculator!$F$17,1),1-MOD(A352/Calculator!$F$17,1)),ABS(MOD(A352/Calculator!$F$17,1)-0.5))),1)</f>
        <v>0.086789473684215</v>
      </c>
      <c r="J352" s="176" t="n">
        <f aca="false">IF(Calculator!$E$18="YES",IF(A352&lt;Calculator!$G$18,0,MIN(MIN(MOD(A352/Calculator!$F$18,1),1-MOD(A352/Calculator!$F$18,1)),ABS(MOD(A352/Calculator!$F$18,1)-0.5))),1)</f>
        <v>0.0518035087719326</v>
      </c>
      <c r="K352" s="176" t="n">
        <f aca="false">IF(Calculator!$E$19="YES",IF(A352&lt;Calculator!$G$19,0,MIN(MIN(MOD(A352/Calculator!$F$19,1),1-MOD(A352/Calculator!$F$19,1)),ABS(MOD(A352/Calculator!$F$19,1)-0.5))),1)</f>
        <v>0.0375087719298257</v>
      </c>
      <c r="L352" s="176" t="n">
        <f aca="false">IF(Calculator!$E$20="YES",IF(A352&lt;Calculator!$G$20,0,MIN(MIN(MOD(A352/Calculator!$F$20,1),1-MOD(A352/Calculator!$F$20,1)),ABS(MOD(A352/Calculator!$F$20,1)-0.5))),1)</f>
        <v>1</v>
      </c>
      <c r="M352" s="176" t="n">
        <f aca="false">MIN(B352:L352)</f>
        <v>0.00803508771929518</v>
      </c>
      <c r="N352" s="176" t="n">
        <f aca="false">SUMPRODUCT(($M$5:$M$555&gt;M352)*1)+SUMPRODUCT(($M$5:$M$555=M352)*(ROW($M$5:$M$555)&lt;ROW(M352)))+1</f>
        <v>398</v>
      </c>
      <c r="O352" s="176" t="str">
        <f aca="false">IF(M352&gt;=0.2,"★★★ EXCELLENT",IF(M352&gt;=0.12,"★★  GOOD",IF(M352&gt;=0.07,"★  FAIR",IF(M352&gt;=0.025,"⚠  MARGINAL","✗  AVOID"))))</f>
        <v>✗  AVOID</v>
      </c>
    </row>
    <row r="353" customFormat="false" ht="15" hidden="false" customHeight="true" outlineLevel="0" collapsed="false">
      <c r="A353" s="173" t="n">
        <v>39.8</v>
      </c>
      <c r="B353" s="174" t="n">
        <f aca="false">IF(Calculator!$E$10="YES",IF(A353&lt;Calculator!$G$10,0,MIN(MIN(MOD(A353/Calculator!$F$10,1),1-MOD(A353/Calculator!$F$10,1)),ABS(MOD(A353/Calculator!$F$10,1)-0.5))),1)</f>
        <v>1</v>
      </c>
      <c r="C353" s="174" t="n">
        <f aca="false">IF(Calculator!$E$11="YES",IF(A353&lt;Calculator!$G$11,0,MIN(MIN(MOD(A353/Calculator!$F$11,1),1-MOD(A353/Calculator!$F$11,1)),ABS(MOD(A353/Calculator!$F$11,1)-0.5))),1)</f>
        <v>1</v>
      </c>
      <c r="D353" s="174" t="n">
        <f aca="false">IF(Calculator!$E$12="YES",IF(A353&lt;Calculator!$G$12,0,MIN(MIN(MOD(A353/Calculator!$F$12,1),1-MOD(A353/Calculator!$F$12,1)),ABS(MOD(A353/Calculator!$F$12,1)-0.5))),1)</f>
        <v>1</v>
      </c>
      <c r="E353" s="174" t="n">
        <f aca="false">IF(Calculator!$E$13="YES",IF(A353&lt;Calculator!$G$13,0,MIN(MIN(MOD(A353/Calculator!$F$13,1),1-MOD(A353/Calculator!$F$13,1)),ABS(MOD(A353/Calculator!$F$13,1)-0.5))),1)</f>
        <v>0.00301754385964648</v>
      </c>
      <c r="F353" s="174" t="n">
        <f aca="false">IF(Calculator!$E$14="YES",IF(A353&lt;Calculator!$G$14,0,MIN(MIN(MOD(A353/Calculator!$F$14,1),1-MOD(A353/Calculator!$F$14,1)),ABS(MOD(A353/Calculator!$F$14,1)-0.5))),1)</f>
        <v>0.1721052631579</v>
      </c>
      <c r="G353" s="174" t="n">
        <f aca="false">IF(Calculator!$E$15="YES",IF(A353&lt;Calculator!$G$15,0,MIN(MIN(MOD(A353/Calculator!$F$15,1),1-MOD(A353/Calculator!$F$15,1)),ABS(MOD(A353/Calculator!$F$15,1)-0.5))),1)</f>
        <v>0.0409473684210524</v>
      </c>
      <c r="H353" s="174" t="n">
        <f aca="false">IF(Calculator!$E$16="YES",IF(A353&lt;Calculator!$G$16,0,MIN(MIN(MOD(A353/Calculator!$F$16,1),1-MOD(A353/Calculator!$F$16,1)),ABS(MOD(A353/Calculator!$F$16,1)-0.5))),1)</f>
        <v>0.060325614035091</v>
      </c>
      <c r="I353" s="174" t="n">
        <f aca="false">IF(Calculator!$E$17="YES",IF(A353&lt;Calculator!$G$17,0,MIN(MIN(MOD(A353/Calculator!$F$17,1),1-MOD(A353/Calculator!$F$17,1)),ABS(MOD(A353/Calculator!$F$17,1)-0.5))),1)</f>
        <v>0.0718947368421103</v>
      </c>
      <c r="J353" s="174" t="n">
        <f aca="false">IF(Calculator!$E$18="YES",IF(A353&lt;Calculator!$G$18,0,MIN(MIN(MOD(A353/Calculator!$F$18,1),1-MOD(A353/Calculator!$F$18,1)),ABS(MOD(A353/Calculator!$F$18,1)-0.5))),1)</f>
        <v>0.0343017543859689</v>
      </c>
      <c r="K353" s="174" t="n">
        <f aca="false">IF(Calculator!$E$19="YES",IF(A353&lt;Calculator!$G$19,0,MIN(MIN(MOD(A353/Calculator!$F$19,1),1-MOD(A353/Calculator!$F$19,1)),ABS(MOD(A353/Calculator!$F$19,1)-0.5))),1)</f>
        <v>0.0577543859649108</v>
      </c>
      <c r="L353" s="174" t="n">
        <f aca="false">IF(Calculator!$E$20="YES",IF(A353&lt;Calculator!$G$20,0,MIN(MIN(MOD(A353/Calculator!$F$20,1),1-MOD(A353/Calculator!$F$20,1)),ABS(MOD(A353/Calculator!$F$20,1)-0.5))),1)</f>
        <v>1</v>
      </c>
      <c r="M353" s="174" t="n">
        <f aca="false">MIN(B353:L353)</f>
        <v>0.00301754385964648</v>
      </c>
      <c r="N353" s="174" t="n">
        <f aca="false">SUMPRODUCT(($M$5:$M$555&gt;M353)*1)+SUMPRODUCT(($M$5:$M$555=M353)*(ROW($M$5:$M$555)&lt;ROW(M353)))+1</f>
        <v>461</v>
      </c>
      <c r="O353" s="174" t="str">
        <f aca="false">IF(M353&gt;=0.2,"★★★ EXCELLENT",IF(M353&gt;=0.12,"★★  GOOD",IF(M353&gt;=0.07,"★  FAIR",IF(M353&gt;=0.025,"⚠  MARGINAL","✗  AVOID"))))</f>
        <v>✗  AVOID</v>
      </c>
    </row>
    <row r="354" customFormat="false" ht="15" hidden="false" customHeight="true" outlineLevel="0" collapsed="false">
      <c r="A354" s="175" t="n">
        <v>39.9</v>
      </c>
      <c r="B354" s="176" t="n">
        <f aca="false">IF(Calculator!$E$10="YES",IF(A354&lt;Calculator!$G$10,0,MIN(MIN(MOD(A354/Calculator!$F$10,1),1-MOD(A354/Calculator!$F$10,1)),ABS(MOD(A354/Calculator!$F$10,1)-0.5))),1)</f>
        <v>1</v>
      </c>
      <c r="C354" s="176" t="n">
        <f aca="false">IF(Calculator!$E$11="YES",IF(A354&lt;Calculator!$G$11,0,MIN(MIN(MOD(A354/Calculator!$F$11,1),1-MOD(A354/Calculator!$F$11,1)),ABS(MOD(A354/Calculator!$F$11,1)-0.5))),1)</f>
        <v>1</v>
      </c>
      <c r="D354" s="176" t="n">
        <f aca="false">IF(Calculator!$E$12="YES",IF(A354&lt;Calculator!$G$12,0,MIN(MIN(MOD(A354/Calculator!$F$12,1),1-MOD(A354/Calculator!$F$12,1)),ABS(MOD(A354/Calculator!$F$12,1)-0.5))),1)</f>
        <v>1</v>
      </c>
      <c r="E354" s="176" t="n">
        <f aca="false">IF(Calculator!$E$13="YES",IF(A354&lt;Calculator!$G$13,0,MIN(MIN(MOD(A354/Calculator!$F$13,1),1-MOD(A354/Calculator!$F$13,1)),ABS(MOD(A354/Calculator!$F$13,1)-0.5))),1)</f>
        <v>0.00200000000000289</v>
      </c>
      <c r="F354" s="176" t="n">
        <f aca="false">IF(Calculator!$E$14="YES",IF(A354&lt;Calculator!$G$14,0,MIN(MIN(MOD(A354/Calculator!$F$14,1),1-MOD(A354/Calculator!$F$14,1)),ABS(MOD(A354/Calculator!$F$14,1)-0.5))),1)</f>
        <v>0.165000000000005</v>
      </c>
      <c r="G354" s="176" t="n">
        <f aca="false">IF(Calculator!$E$15="YES",IF(A354&lt;Calculator!$G$15,0,MIN(MIN(MOD(A354/Calculator!$F$15,1),1-MOD(A354/Calculator!$F$15,1)),ABS(MOD(A354/Calculator!$F$15,1)-0.5))),1)</f>
        <v>0.0309999999999997</v>
      </c>
      <c r="H354" s="176" t="n">
        <f aca="false">IF(Calculator!$E$16="YES",IF(A354&lt;Calculator!$G$16,0,MIN(MIN(MOD(A354/Calculator!$F$16,1),1-MOD(A354/Calculator!$F$16,1)),ABS(MOD(A354/Calculator!$F$16,1)-0.5))),1)</f>
        <v>0.0730400000000033</v>
      </c>
      <c r="I354" s="176" t="n">
        <f aca="false">IF(Calculator!$E$17="YES",IF(A354&lt;Calculator!$G$17,0,MIN(MIN(MOD(A354/Calculator!$F$17,1),1-MOD(A354/Calculator!$F$17,1)),ABS(MOD(A354/Calculator!$F$17,1)-0.5))),1)</f>
        <v>0.0570000000000048</v>
      </c>
      <c r="J354" s="176" t="n">
        <f aca="false">IF(Calculator!$E$18="YES",IF(A354&lt;Calculator!$G$18,0,MIN(MIN(MOD(A354/Calculator!$F$18,1),1-MOD(A354/Calculator!$F$18,1)),ABS(MOD(A354/Calculator!$F$18,1)-0.5))),1)</f>
        <v>0.0168000000000035</v>
      </c>
      <c r="K354" s="176" t="n">
        <f aca="false">IF(Calculator!$E$19="YES",IF(A354&lt;Calculator!$G$19,0,MIN(MIN(MOD(A354/Calculator!$F$19,1),1-MOD(A354/Calculator!$F$19,1)),ABS(MOD(A354/Calculator!$F$19,1)-0.5))),1)</f>
        <v>0.0779999999999994</v>
      </c>
      <c r="L354" s="176" t="n">
        <f aca="false">IF(Calculator!$E$20="YES",IF(A354&lt;Calculator!$G$20,0,MIN(MIN(MOD(A354/Calculator!$F$20,1),1-MOD(A354/Calculator!$F$20,1)),ABS(MOD(A354/Calculator!$F$20,1)-0.5))),1)</f>
        <v>1</v>
      </c>
      <c r="M354" s="176" t="n">
        <f aca="false">MIN(B354:L354)</f>
        <v>0.00200000000000289</v>
      </c>
      <c r="N354" s="176" t="n">
        <f aca="false">SUMPRODUCT(($M$5:$M$555&gt;M354)*1)+SUMPRODUCT(($M$5:$M$555=M354)*(ROW($M$5:$M$555)&lt;ROW(M354)))+1</f>
        <v>471</v>
      </c>
      <c r="O354" s="176" t="str">
        <f aca="false">IF(M354&gt;=0.2,"★★★ EXCELLENT",IF(M354&gt;=0.12,"★★  GOOD",IF(M354&gt;=0.07,"★  FAIR",IF(M354&gt;=0.025,"⚠  MARGINAL","✗  AVOID"))))</f>
        <v>✗  AVOID</v>
      </c>
    </row>
    <row r="355" customFormat="false" ht="15" hidden="false" customHeight="true" outlineLevel="0" collapsed="false">
      <c r="A355" s="173" t="n">
        <v>40</v>
      </c>
      <c r="B355" s="174" t="n">
        <f aca="false">IF(Calculator!$E$10="YES",IF(A355&lt;Calculator!$G$10,0,MIN(MIN(MOD(A355/Calculator!$F$10,1),1-MOD(A355/Calculator!$F$10,1)),ABS(MOD(A355/Calculator!$F$10,1)-0.5))),1)</f>
        <v>1</v>
      </c>
      <c r="C355" s="174" t="n">
        <f aca="false">IF(Calculator!$E$11="YES",IF(A355&lt;Calculator!$G$11,0,MIN(MIN(MOD(A355/Calculator!$F$11,1),1-MOD(A355/Calculator!$F$11,1)),ABS(MOD(A355/Calculator!$F$11,1)-0.5))),1)</f>
        <v>1</v>
      </c>
      <c r="D355" s="174" t="n">
        <f aca="false">IF(Calculator!$E$12="YES",IF(A355&lt;Calculator!$G$12,0,MIN(MIN(MOD(A355/Calculator!$F$12,1),1-MOD(A355/Calculator!$F$12,1)),ABS(MOD(A355/Calculator!$F$12,1)-0.5))),1)</f>
        <v>1</v>
      </c>
      <c r="E355" s="174" t="n">
        <f aca="false">IF(Calculator!$E$13="YES",IF(A355&lt;Calculator!$G$13,0,MIN(MIN(MOD(A355/Calculator!$F$13,1),1-MOD(A355/Calculator!$F$13,1)),ABS(MOD(A355/Calculator!$F$13,1)-0.5))),1)</f>
        <v>0.00701754385965181</v>
      </c>
      <c r="F355" s="174" t="n">
        <f aca="false">IF(Calculator!$E$14="YES",IF(A355&lt;Calculator!$G$14,0,MIN(MIN(MOD(A355/Calculator!$F$14,1),1-MOD(A355/Calculator!$F$14,1)),ABS(MOD(A355/Calculator!$F$14,1)-0.5))),1)</f>
        <v>0.15789473684211</v>
      </c>
      <c r="G355" s="174" t="n">
        <f aca="false">IF(Calculator!$E$15="YES",IF(A355&lt;Calculator!$G$15,0,MIN(MIN(MOD(A355/Calculator!$F$15,1),1-MOD(A355/Calculator!$F$15,1)),ABS(MOD(A355/Calculator!$F$15,1)-0.5))),1)</f>
        <v>0.021052631578947</v>
      </c>
      <c r="H355" s="174" t="n">
        <f aca="false">IF(Calculator!$E$16="YES",IF(A355&lt;Calculator!$G$16,0,MIN(MIN(MOD(A355/Calculator!$F$16,1),1-MOD(A355/Calculator!$F$16,1)),ABS(MOD(A355/Calculator!$F$16,1)-0.5))),1)</f>
        <v>0.0857543859649157</v>
      </c>
      <c r="I355" s="174" t="n">
        <f aca="false">IF(Calculator!$E$17="YES",IF(A355&lt;Calculator!$G$17,0,MIN(MIN(MOD(A355/Calculator!$F$17,1),1-MOD(A355/Calculator!$F$17,1)),ABS(MOD(A355/Calculator!$F$17,1)-0.5))),1)</f>
        <v>0.0421052631578993</v>
      </c>
      <c r="J355" s="174" t="n">
        <f aca="false">IF(Calculator!$E$18="YES",IF(A355&lt;Calculator!$G$18,0,MIN(MIN(MOD(A355/Calculator!$F$18,1),1-MOD(A355/Calculator!$F$18,1)),ABS(MOD(A355/Calculator!$F$18,1)-0.5))),1)</f>
        <v>0.000701754385961984</v>
      </c>
      <c r="K355" s="174" t="n">
        <f aca="false">IF(Calculator!$E$19="YES",IF(A355&lt;Calculator!$G$19,0,MIN(MIN(MOD(A355/Calculator!$F$19,1),1-MOD(A355/Calculator!$F$19,1)),ABS(MOD(A355/Calculator!$F$19,1)-0.5))),1)</f>
        <v>0.098245614035088</v>
      </c>
      <c r="L355" s="174" t="n">
        <f aca="false">IF(Calculator!$E$20="YES",IF(A355&lt;Calculator!$G$20,0,MIN(MIN(MOD(A355/Calculator!$F$20,1),1-MOD(A355/Calculator!$F$20,1)),ABS(MOD(A355/Calculator!$F$20,1)-0.5))),1)</f>
        <v>1</v>
      </c>
      <c r="M355" s="174" t="n">
        <f aca="false">MIN(B355:L355)</f>
        <v>0.000701754385961984</v>
      </c>
      <c r="N355" s="174" t="n">
        <f aca="false">SUMPRODUCT(($M$5:$M$555&gt;M355)*1)+SUMPRODUCT(($M$5:$M$555=M355)*(ROW($M$5:$M$555)&lt;ROW(M355)))+1</f>
        <v>490</v>
      </c>
      <c r="O355" s="174" t="str">
        <f aca="false">IF(M355&gt;=0.2,"★★★ EXCELLENT",IF(M355&gt;=0.12,"★★  GOOD",IF(M355&gt;=0.07,"★  FAIR",IF(M355&gt;=0.025,"⚠  MARGINAL","✗  AVOID"))))</f>
        <v>✗  AVOID</v>
      </c>
    </row>
    <row r="356" customFormat="false" ht="15" hidden="false" customHeight="true" outlineLevel="0" collapsed="false">
      <c r="A356" s="175" t="n">
        <v>40.1</v>
      </c>
      <c r="B356" s="176" t="n">
        <f aca="false">IF(Calculator!$E$10="YES",IF(A356&lt;Calculator!$G$10,0,MIN(MIN(MOD(A356/Calculator!$F$10,1),1-MOD(A356/Calculator!$F$10,1)),ABS(MOD(A356/Calculator!$F$10,1)-0.5))),1)</f>
        <v>1</v>
      </c>
      <c r="C356" s="176" t="n">
        <f aca="false">IF(Calculator!$E$11="YES",IF(A356&lt;Calculator!$G$11,0,MIN(MIN(MOD(A356/Calculator!$F$11,1),1-MOD(A356/Calculator!$F$11,1)),ABS(MOD(A356/Calculator!$F$11,1)-0.5))),1)</f>
        <v>1</v>
      </c>
      <c r="D356" s="176" t="n">
        <f aca="false">IF(Calculator!$E$12="YES",IF(A356&lt;Calculator!$G$12,0,MIN(MIN(MOD(A356/Calculator!$F$12,1),1-MOD(A356/Calculator!$F$12,1)),ABS(MOD(A356/Calculator!$F$12,1)-0.5))),1)</f>
        <v>1</v>
      </c>
      <c r="E356" s="176" t="n">
        <f aca="false">IF(Calculator!$E$13="YES",IF(A356&lt;Calculator!$G$13,0,MIN(MIN(MOD(A356/Calculator!$F$13,1),1-MOD(A356/Calculator!$F$13,1)),ABS(MOD(A356/Calculator!$F$13,1)-0.5))),1)</f>
        <v>0.0120350877193012</v>
      </c>
      <c r="F356" s="176" t="n">
        <f aca="false">IF(Calculator!$E$14="YES",IF(A356&lt;Calculator!$G$14,0,MIN(MIN(MOD(A356/Calculator!$F$14,1),1-MOD(A356/Calculator!$F$14,1)),ABS(MOD(A356/Calculator!$F$14,1)-0.5))),1)</f>
        <v>0.150789473684215</v>
      </c>
      <c r="G356" s="176" t="n">
        <f aca="false">IF(Calculator!$E$15="YES",IF(A356&lt;Calculator!$G$15,0,MIN(MIN(MOD(A356/Calculator!$F$15,1),1-MOD(A356/Calculator!$F$15,1)),ABS(MOD(A356/Calculator!$F$15,1)-0.5))),1)</f>
        <v>0.0111052631578943</v>
      </c>
      <c r="H356" s="176" t="n">
        <f aca="false">IF(Calculator!$E$16="YES",IF(A356&lt;Calculator!$G$16,0,MIN(MIN(MOD(A356/Calculator!$F$16,1),1-MOD(A356/Calculator!$F$16,1)),ABS(MOD(A356/Calculator!$F$16,1)-0.5))),1)</f>
        <v>0.0984687719298281</v>
      </c>
      <c r="I356" s="176" t="n">
        <f aca="false">IF(Calculator!$E$17="YES",IF(A356&lt;Calculator!$G$17,0,MIN(MIN(MOD(A356/Calculator!$F$17,1),1-MOD(A356/Calculator!$F$17,1)),ABS(MOD(A356/Calculator!$F$17,1)-0.5))),1)</f>
        <v>0.0272105263157938</v>
      </c>
      <c r="J356" s="176" t="n">
        <f aca="false">IF(Calculator!$E$18="YES",IF(A356&lt;Calculator!$G$18,0,MIN(MIN(MOD(A356/Calculator!$F$18,1),1-MOD(A356/Calculator!$F$18,1)),ABS(MOD(A356/Calculator!$F$18,1)-0.5))),1)</f>
        <v>0.0182035087719266</v>
      </c>
      <c r="K356" s="176" t="n">
        <f aca="false">IF(Calculator!$E$19="YES",IF(A356&lt;Calculator!$G$19,0,MIN(MIN(MOD(A356/Calculator!$F$19,1),1-MOD(A356/Calculator!$F$19,1)),ABS(MOD(A356/Calculator!$F$19,1)-0.5))),1)</f>
        <v>0.118491228070175</v>
      </c>
      <c r="L356" s="176" t="n">
        <f aca="false">IF(Calculator!$E$20="YES",IF(A356&lt;Calculator!$G$20,0,MIN(MIN(MOD(A356/Calculator!$F$20,1),1-MOD(A356/Calculator!$F$20,1)),ABS(MOD(A356/Calculator!$F$20,1)-0.5))),1)</f>
        <v>1</v>
      </c>
      <c r="M356" s="176" t="n">
        <f aca="false">MIN(B356:L356)</f>
        <v>0.0111052631578943</v>
      </c>
      <c r="N356" s="176" t="n">
        <f aca="false">SUMPRODUCT(($M$5:$M$555&gt;M356)*1)+SUMPRODUCT(($M$5:$M$555=M356)*(ROW($M$5:$M$555)&lt;ROW(M356)))+1</f>
        <v>366</v>
      </c>
      <c r="O356" s="176" t="str">
        <f aca="false">IF(M356&gt;=0.2,"★★★ EXCELLENT",IF(M356&gt;=0.12,"★★  GOOD",IF(M356&gt;=0.07,"★  FAIR",IF(M356&gt;=0.025,"⚠  MARGINAL","✗  AVOID"))))</f>
        <v>✗  AVOID</v>
      </c>
    </row>
    <row r="357" customFormat="false" ht="15" hidden="false" customHeight="true" outlineLevel="0" collapsed="false">
      <c r="A357" s="173" t="n">
        <v>40.2</v>
      </c>
      <c r="B357" s="174" t="n">
        <f aca="false">IF(Calculator!$E$10="YES",IF(A357&lt;Calculator!$G$10,0,MIN(MIN(MOD(A357/Calculator!$F$10,1),1-MOD(A357/Calculator!$F$10,1)),ABS(MOD(A357/Calculator!$F$10,1)-0.5))),1)</f>
        <v>1</v>
      </c>
      <c r="C357" s="174" t="n">
        <f aca="false">IF(Calculator!$E$11="YES",IF(A357&lt;Calculator!$G$11,0,MIN(MIN(MOD(A357/Calculator!$F$11,1),1-MOD(A357/Calculator!$F$11,1)),ABS(MOD(A357/Calculator!$F$11,1)-0.5))),1)</f>
        <v>1</v>
      </c>
      <c r="D357" s="174" t="n">
        <f aca="false">IF(Calculator!$E$12="YES",IF(A357&lt;Calculator!$G$12,0,MIN(MIN(MOD(A357/Calculator!$F$12,1),1-MOD(A357/Calculator!$F$12,1)),ABS(MOD(A357/Calculator!$F$12,1)-0.5))),1)</f>
        <v>1</v>
      </c>
      <c r="E357" s="174" t="n">
        <f aca="false">IF(Calculator!$E$13="YES",IF(A357&lt;Calculator!$G$13,0,MIN(MIN(MOD(A357/Calculator!$F$13,1),1-MOD(A357/Calculator!$F$13,1)),ABS(MOD(A357/Calculator!$F$13,1)-0.5))),1)</f>
        <v>0.0170526315789505</v>
      </c>
      <c r="F357" s="174" t="n">
        <f aca="false">IF(Calculator!$E$14="YES",IF(A357&lt;Calculator!$G$14,0,MIN(MIN(MOD(A357/Calculator!$F$14,1),1-MOD(A357/Calculator!$F$14,1)),ABS(MOD(A357/Calculator!$F$14,1)-0.5))),1)</f>
        <v>0.143684210526321</v>
      </c>
      <c r="G357" s="174" t="n">
        <f aca="false">IF(Calculator!$E$15="YES",IF(A357&lt;Calculator!$G$15,0,MIN(MIN(MOD(A357/Calculator!$F$15,1),1-MOD(A357/Calculator!$F$15,1)),ABS(MOD(A357/Calculator!$F$15,1)-0.5))),1)</f>
        <v>0.00115789473684158</v>
      </c>
      <c r="H357" s="174" t="n">
        <f aca="false">IF(Calculator!$E$16="YES",IF(A357&lt;Calculator!$G$16,0,MIN(MIN(MOD(A357/Calculator!$F$16,1),1-MOD(A357/Calculator!$F$16,1)),ABS(MOD(A357/Calculator!$F$16,1)-0.5))),1)</f>
        <v>0.11118315789474</v>
      </c>
      <c r="I357" s="174" t="n">
        <f aca="false">IF(Calculator!$E$17="YES",IF(A357&lt;Calculator!$G$17,0,MIN(MIN(MOD(A357/Calculator!$F$17,1),1-MOD(A357/Calculator!$F$17,1)),ABS(MOD(A357/Calculator!$F$17,1)-0.5))),1)</f>
        <v>0.0123157894736883</v>
      </c>
      <c r="J357" s="174" t="n">
        <f aca="false">IF(Calculator!$E$18="YES",IF(A357&lt;Calculator!$G$18,0,MIN(MIN(MOD(A357/Calculator!$F$18,1),1-MOD(A357/Calculator!$F$18,1)),ABS(MOD(A357/Calculator!$F$18,1)-0.5))),1)</f>
        <v>0.035705263157892</v>
      </c>
      <c r="K357" s="174" t="n">
        <f aca="false">IF(Calculator!$E$19="YES",IF(A357&lt;Calculator!$G$19,0,MIN(MIN(MOD(A357/Calculator!$F$19,1),1-MOD(A357/Calculator!$F$19,1)),ABS(MOD(A357/Calculator!$F$19,1)-0.5))),1)</f>
        <v>0.138736842105264</v>
      </c>
      <c r="L357" s="174" t="n">
        <f aca="false">IF(Calculator!$E$20="YES",IF(A357&lt;Calculator!$G$20,0,MIN(MIN(MOD(A357/Calculator!$F$20,1),1-MOD(A357/Calculator!$F$20,1)),ABS(MOD(A357/Calculator!$F$20,1)-0.5))),1)</f>
        <v>1</v>
      </c>
      <c r="M357" s="174" t="n">
        <f aca="false">MIN(B357:L357)</f>
        <v>0.00115789473684158</v>
      </c>
      <c r="N357" s="174" t="n">
        <f aca="false">SUMPRODUCT(($M$5:$M$555&gt;M357)*1)+SUMPRODUCT(($M$5:$M$555=M357)*(ROW($M$5:$M$555)&lt;ROW(M357)))+1</f>
        <v>484</v>
      </c>
      <c r="O357" s="174" t="str">
        <f aca="false">IF(M357&gt;=0.2,"★★★ EXCELLENT",IF(M357&gt;=0.12,"★★  GOOD",IF(M357&gt;=0.07,"★  FAIR",IF(M357&gt;=0.025,"⚠  MARGINAL","✗  AVOID"))))</f>
        <v>✗  AVOID</v>
      </c>
    </row>
    <row r="358" customFormat="false" ht="15" hidden="false" customHeight="true" outlineLevel="0" collapsed="false">
      <c r="A358" s="175" t="n">
        <v>40.3</v>
      </c>
      <c r="B358" s="176" t="n">
        <f aca="false">IF(Calculator!$E$10="YES",IF(A358&lt;Calculator!$G$10,0,MIN(MIN(MOD(A358/Calculator!$F$10,1),1-MOD(A358/Calculator!$F$10,1)),ABS(MOD(A358/Calculator!$F$10,1)-0.5))),1)</f>
        <v>1</v>
      </c>
      <c r="C358" s="176" t="n">
        <f aca="false">IF(Calculator!$E$11="YES",IF(A358&lt;Calculator!$G$11,0,MIN(MIN(MOD(A358/Calculator!$F$11,1),1-MOD(A358/Calculator!$F$11,1)),ABS(MOD(A358/Calculator!$F$11,1)-0.5))),1)</f>
        <v>1</v>
      </c>
      <c r="D358" s="176" t="n">
        <f aca="false">IF(Calculator!$E$12="YES",IF(A358&lt;Calculator!$G$12,0,MIN(MIN(MOD(A358/Calculator!$F$12,1),1-MOD(A358/Calculator!$F$12,1)),ABS(MOD(A358/Calculator!$F$12,1)-0.5))),1)</f>
        <v>1</v>
      </c>
      <c r="E358" s="176" t="n">
        <f aca="false">IF(Calculator!$E$13="YES",IF(A358&lt;Calculator!$G$13,0,MIN(MIN(MOD(A358/Calculator!$F$13,1),1-MOD(A358/Calculator!$F$13,1)),ABS(MOD(A358/Calculator!$F$13,1)-0.5))),1)</f>
        <v>0.0220701754385995</v>
      </c>
      <c r="F358" s="176" t="n">
        <f aca="false">IF(Calculator!$E$14="YES",IF(A358&lt;Calculator!$G$14,0,MIN(MIN(MOD(A358/Calculator!$F$14,1),1-MOD(A358/Calculator!$F$14,1)),ABS(MOD(A358/Calculator!$F$14,1)-0.5))),1)</f>
        <v>0.136578947368426</v>
      </c>
      <c r="G358" s="176" t="n">
        <f aca="false">IF(Calculator!$E$15="YES",IF(A358&lt;Calculator!$G$15,0,MIN(MIN(MOD(A358/Calculator!$F$15,1),1-MOD(A358/Calculator!$F$15,1)),ABS(MOD(A358/Calculator!$F$15,1)-0.5))),1)</f>
        <v>0.00878947368421024</v>
      </c>
      <c r="H358" s="176" t="n">
        <f aca="false">IF(Calculator!$E$16="YES",IF(A358&lt;Calculator!$G$16,0,MIN(MIN(MOD(A358/Calculator!$F$16,1),1-MOD(A358/Calculator!$F$16,1)),ABS(MOD(A358/Calculator!$F$16,1)-0.5))),1)</f>
        <v>0.123897543859652</v>
      </c>
      <c r="I358" s="176" t="n">
        <f aca="false">IF(Calculator!$E$17="YES",IF(A358&lt;Calculator!$G$17,0,MIN(MIN(MOD(A358/Calculator!$F$17,1),1-MOD(A358/Calculator!$F$17,1)),ABS(MOD(A358/Calculator!$F$17,1)-0.5))),1)</f>
        <v>0.00257894736841635</v>
      </c>
      <c r="J358" s="176" t="n">
        <f aca="false">IF(Calculator!$E$18="YES",IF(A358&lt;Calculator!$G$18,0,MIN(MIN(MOD(A358/Calculator!$F$18,1),1-MOD(A358/Calculator!$F$18,1)),ABS(MOD(A358/Calculator!$F$18,1)-0.5))),1)</f>
        <v>0.0532070175438557</v>
      </c>
      <c r="K358" s="176" t="n">
        <f aca="false">IF(Calculator!$E$19="YES",IF(A358&lt;Calculator!$G$19,0,MIN(MIN(MOD(A358/Calculator!$F$19,1),1-MOD(A358/Calculator!$F$19,1)),ABS(MOD(A358/Calculator!$F$19,1)-0.5))),1)</f>
        <v>0.15898245614035</v>
      </c>
      <c r="L358" s="176" t="n">
        <f aca="false">IF(Calculator!$E$20="YES",IF(A358&lt;Calculator!$G$20,0,MIN(MIN(MOD(A358/Calculator!$F$20,1),1-MOD(A358/Calculator!$F$20,1)),ABS(MOD(A358/Calculator!$F$20,1)-0.5))),1)</f>
        <v>1</v>
      </c>
      <c r="M358" s="176" t="n">
        <f aca="false">MIN(B358:L358)</f>
        <v>0.00257894736841635</v>
      </c>
      <c r="N358" s="176" t="n">
        <f aca="false">SUMPRODUCT(($M$5:$M$555&gt;M358)*1)+SUMPRODUCT(($M$5:$M$555=M358)*(ROW($M$5:$M$555)&lt;ROW(M358)))+1</f>
        <v>466</v>
      </c>
      <c r="O358" s="176" t="str">
        <f aca="false">IF(M358&gt;=0.2,"★★★ EXCELLENT",IF(M358&gt;=0.12,"★★  GOOD",IF(M358&gt;=0.07,"★  FAIR",IF(M358&gt;=0.025,"⚠  MARGINAL","✗  AVOID"))))</f>
        <v>✗  AVOID</v>
      </c>
    </row>
    <row r="359" customFormat="false" ht="15" hidden="false" customHeight="true" outlineLevel="0" collapsed="false">
      <c r="A359" s="173" t="n">
        <v>40.4</v>
      </c>
      <c r="B359" s="174" t="n">
        <f aca="false">IF(Calculator!$E$10="YES",IF(A359&lt;Calculator!$G$10,0,MIN(MIN(MOD(A359/Calculator!$F$10,1),1-MOD(A359/Calculator!$F$10,1)),ABS(MOD(A359/Calculator!$F$10,1)-0.5))),1)</f>
        <v>1</v>
      </c>
      <c r="C359" s="174" t="n">
        <f aca="false">IF(Calculator!$E$11="YES",IF(A359&lt;Calculator!$G$11,0,MIN(MIN(MOD(A359/Calculator!$F$11,1),1-MOD(A359/Calculator!$F$11,1)),ABS(MOD(A359/Calculator!$F$11,1)-0.5))),1)</f>
        <v>1</v>
      </c>
      <c r="D359" s="174" t="n">
        <f aca="false">IF(Calculator!$E$12="YES",IF(A359&lt;Calculator!$G$12,0,MIN(MIN(MOD(A359/Calculator!$F$12,1),1-MOD(A359/Calculator!$F$12,1)),ABS(MOD(A359/Calculator!$F$12,1)-0.5))),1)</f>
        <v>1</v>
      </c>
      <c r="E359" s="174" t="n">
        <f aca="false">IF(Calculator!$E$13="YES",IF(A359&lt;Calculator!$G$13,0,MIN(MIN(MOD(A359/Calculator!$F$13,1),1-MOD(A359/Calculator!$F$13,1)),ABS(MOD(A359/Calculator!$F$13,1)-0.5))),1)</f>
        <v>0.0270877192982484</v>
      </c>
      <c r="F359" s="174" t="n">
        <f aca="false">IF(Calculator!$E$14="YES",IF(A359&lt;Calculator!$G$14,0,MIN(MIN(MOD(A359/Calculator!$F$14,1),1-MOD(A359/Calculator!$F$14,1)),ABS(MOD(A359/Calculator!$F$14,1)-0.5))),1)</f>
        <v>0.129473684210532</v>
      </c>
      <c r="G359" s="174" t="n">
        <f aca="false">IF(Calculator!$E$15="YES",IF(A359&lt;Calculator!$G$15,0,MIN(MIN(MOD(A359/Calculator!$F$15,1),1-MOD(A359/Calculator!$F$15,1)),ABS(MOD(A359/Calculator!$F$15,1)-0.5))),1)</f>
        <v>0.0187368421052634</v>
      </c>
      <c r="H359" s="174" t="n">
        <f aca="false">IF(Calculator!$E$16="YES",IF(A359&lt;Calculator!$G$16,0,MIN(MIN(MOD(A359/Calculator!$F$16,1),1-MOD(A359/Calculator!$F$16,1)),ABS(MOD(A359/Calculator!$F$16,1)-0.5))),1)</f>
        <v>0.136611929824564</v>
      </c>
      <c r="I359" s="174" t="n">
        <f aca="false">IF(Calculator!$E$17="YES",IF(A359&lt;Calculator!$G$17,0,MIN(MIN(MOD(A359/Calculator!$F$17,1),1-MOD(A359/Calculator!$F$17,1)),ABS(MOD(A359/Calculator!$F$17,1)-0.5))),1)</f>
        <v>0.0174736842105219</v>
      </c>
      <c r="J359" s="174" t="n">
        <f aca="false">IF(Calculator!$E$18="YES",IF(A359&lt;Calculator!$G$18,0,MIN(MIN(MOD(A359/Calculator!$F$18,1),1-MOD(A359/Calculator!$F$18,1)),ABS(MOD(A359/Calculator!$F$18,1)-0.5))),1)</f>
        <v>0.0707087719298212</v>
      </c>
      <c r="K359" s="174" t="n">
        <f aca="false">IF(Calculator!$E$19="YES",IF(A359&lt;Calculator!$G$19,0,MIN(MIN(MOD(A359/Calculator!$F$19,1),1-MOD(A359/Calculator!$F$19,1)),ABS(MOD(A359/Calculator!$F$19,1)-0.5))),1)</f>
        <v>0.179228070175439</v>
      </c>
      <c r="L359" s="174" t="n">
        <f aca="false">IF(Calculator!$E$20="YES",IF(A359&lt;Calculator!$G$20,0,MIN(MIN(MOD(A359/Calculator!$F$20,1),1-MOD(A359/Calculator!$F$20,1)),ABS(MOD(A359/Calculator!$F$20,1)-0.5))),1)</f>
        <v>1</v>
      </c>
      <c r="M359" s="174" t="n">
        <f aca="false">MIN(B359:L359)</f>
        <v>0.0174736842105219</v>
      </c>
      <c r="N359" s="174" t="n">
        <f aca="false">SUMPRODUCT(($M$5:$M$555&gt;M359)*1)+SUMPRODUCT(($M$5:$M$555=M359)*(ROW($M$5:$M$555)&lt;ROW(M359)))+1</f>
        <v>311</v>
      </c>
      <c r="O359" s="174" t="str">
        <f aca="false">IF(M359&gt;=0.2,"★★★ EXCELLENT",IF(M359&gt;=0.12,"★★  GOOD",IF(M359&gt;=0.07,"★  FAIR",IF(M359&gt;=0.025,"⚠  MARGINAL","✗  AVOID"))))</f>
        <v>✗  AVOID</v>
      </c>
    </row>
    <row r="360" customFormat="false" ht="15" hidden="false" customHeight="true" outlineLevel="0" collapsed="false">
      <c r="A360" s="175" t="n">
        <v>40.5</v>
      </c>
      <c r="B360" s="176" t="n">
        <f aca="false">IF(Calculator!$E$10="YES",IF(A360&lt;Calculator!$G$10,0,MIN(MIN(MOD(A360/Calculator!$F$10,1),1-MOD(A360/Calculator!$F$10,1)),ABS(MOD(A360/Calculator!$F$10,1)-0.5))),1)</f>
        <v>1</v>
      </c>
      <c r="C360" s="176" t="n">
        <f aca="false">IF(Calculator!$E$11="YES",IF(A360&lt;Calculator!$G$11,0,MIN(MIN(MOD(A360/Calculator!$F$11,1),1-MOD(A360/Calculator!$F$11,1)),ABS(MOD(A360/Calculator!$F$11,1)-0.5))),1)</f>
        <v>1</v>
      </c>
      <c r="D360" s="176" t="n">
        <f aca="false">IF(Calculator!$E$12="YES",IF(A360&lt;Calculator!$G$12,0,MIN(MIN(MOD(A360/Calculator!$F$12,1),1-MOD(A360/Calculator!$F$12,1)),ABS(MOD(A360/Calculator!$F$12,1)-0.5))),1)</f>
        <v>1</v>
      </c>
      <c r="E360" s="176" t="n">
        <f aca="false">IF(Calculator!$E$13="YES",IF(A360&lt;Calculator!$G$13,0,MIN(MIN(MOD(A360/Calculator!$F$13,1),1-MOD(A360/Calculator!$F$13,1)),ABS(MOD(A360/Calculator!$F$13,1)-0.5))),1)</f>
        <v>0.0321052631578977</v>
      </c>
      <c r="F360" s="176" t="n">
        <f aca="false">IF(Calculator!$E$14="YES",IF(A360&lt;Calculator!$G$14,0,MIN(MIN(MOD(A360/Calculator!$F$14,1),1-MOD(A360/Calculator!$F$14,1)),ABS(MOD(A360/Calculator!$F$14,1)-0.5))),1)</f>
        <v>0.122368421052637</v>
      </c>
      <c r="G360" s="176" t="n">
        <f aca="false">IF(Calculator!$E$15="YES",IF(A360&lt;Calculator!$G$15,0,MIN(MIN(MOD(A360/Calculator!$F$15,1),1-MOD(A360/Calculator!$F$15,1)),ABS(MOD(A360/Calculator!$F$15,1)-0.5))),1)</f>
        <v>0.0286842105263165</v>
      </c>
      <c r="H360" s="176" t="n">
        <f aca="false">IF(Calculator!$E$16="YES",IF(A360&lt;Calculator!$G$16,0,MIN(MIN(MOD(A360/Calculator!$F$16,1),1-MOD(A360/Calculator!$F$16,1)),ABS(MOD(A360/Calculator!$F$16,1)-0.5))),1)</f>
        <v>0.149326315789478</v>
      </c>
      <c r="I360" s="176" t="n">
        <f aca="false">IF(Calculator!$E$17="YES",IF(A360&lt;Calculator!$G$17,0,MIN(MIN(MOD(A360/Calculator!$F$17,1),1-MOD(A360/Calculator!$F$17,1)),ABS(MOD(A360/Calculator!$F$17,1)-0.5))),1)</f>
        <v>0.0323684210526274</v>
      </c>
      <c r="J360" s="176" t="n">
        <f aca="false">IF(Calculator!$E$18="YES",IF(A360&lt;Calculator!$G$18,0,MIN(MIN(MOD(A360/Calculator!$F$18,1),1-MOD(A360/Calculator!$F$18,1)),ABS(MOD(A360/Calculator!$F$18,1)-0.5))),1)</f>
        <v>0.0882105263157857</v>
      </c>
      <c r="K360" s="176" t="n">
        <f aca="false">IF(Calculator!$E$19="YES",IF(A360&lt;Calculator!$G$19,0,MIN(MIN(MOD(A360/Calculator!$F$19,1),1-MOD(A360/Calculator!$F$19,1)),ABS(MOD(A360/Calculator!$F$19,1)-0.5))),1)</f>
        <v>0.199473684210526</v>
      </c>
      <c r="L360" s="176" t="n">
        <f aca="false">IF(Calculator!$E$20="YES",IF(A360&lt;Calculator!$G$20,0,MIN(MIN(MOD(A360/Calculator!$F$20,1),1-MOD(A360/Calculator!$F$20,1)),ABS(MOD(A360/Calculator!$F$20,1)-0.5))),1)</f>
        <v>1</v>
      </c>
      <c r="M360" s="176" t="n">
        <f aca="false">MIN(B360:L360)</f>
        <v>0.0286842105263165</v>
      </c>
      <c r="N360" s="176" t="n">
        <f aca="false">SUMPRODUCT(($M$5:$M$555&gt;M360)*1)+SUMPRODUCT(($M$5:$M$555=M360)*(ROW($M$5:$M$555)&lt;ROW(M360)))+1</f>
        <v>221</v>
      </c>
      <c r="O360" s="176" t="str">
        <f aca="false">IF(M360&gt;=0.2,"★★★ EXCELLENT",IF(M360&gt;=0.12,"★★  GOOD",IF(M360&gt;=0.07,"★  FAIR",IF(M360&gt;=0.025,"⚠  MARGINAL","✗  AVOID"))))</f>
        <v>⚠  MARGINAL</v>
      </c>
    </row>
    <row r="361" customFormat="false" ht="15" hidden="false" customHeight="true" outlineLevel="0" collapsed="false">
      <c r="A361" s="173" t="n">
        <v>40.6</v>
      </c>
      <c r="B361" s="174" t="n">
        <f aca="false">IF(Calculator!$E$10="YES",IF(A361&lt;Calculator!$G$10,0,MIN(MIN(MOD(A361/Calculator!$F$10,1),1-MOD(A361/Calculator!$F$10,1)),ABS(MOD(A361/Calculator!$F$10,1)-0.5))),1)</f>
        <v>1</v>
      </c>
      <c r="C361" s="174" t="n">
        <f aca="false">IF(Calculator!$E$11="YES",IF(A361&lt;Calculator!$G$11,0,MIN(MIN(MOD(A361/Calculator!$F$11,1),1-MOD(A361/Calculator!$F$11,1)),ABS(MOD(A361/Calculator!$F$11,1)-0.5))),1)</f>
        <v>1</v>
      </c>
      <c r="D361" s="174" t="n">
        <f aca="false">IF(Calculator!$E$12="YES",IF(A361&lt;Calculator!$G$12,0,MIN(MIN(MOD(A361/Calculator!$F$12,1),1-MOD(A361/Calculator!$F$12,1)),ABS(MOD(A361/Calculator!$F$12,1)-0.5))),1)</f>
        <v>1</v>
      </c>
      <c r="E361" s="174" t="n">
        <f aca="false">IF(Calculator!$E$13="YES",IF(A361&lt;Calculator!$G$13,0,MIN(MIN(MOD(A361/Calculator!$F$13,1),1-MOD(A361/Calculator!$F$13,1)),ABS(MOD(A361/Calculator!$F$13,1)-0.5))),1)</f>
        <v>0.0371228070175467</v>
      </c>
      <c r="F361" s="174" t="n">
        <f aca="false">IF(Calculator!$E$14="YES",IF(A361&lt;Calculator!$G$14,0,MIN(MIN(MOD(A361/Calculator!$F$14,1),1-MOD(A361/Calculator!$F$14,1)),ABS(MOD(A361/Calculator!$F$14,1)-0.5))),1)</f>
        <v>0.115263157894742</v>
      </c>
      <c r="G361" s="174" t="n">
        <f aca="false">IF(Calculator!$E$15="YES",IF(A361&lt;Calculator!$G$15,0,MIN(MIN(MOD(A361/Calculator!$F$15,1),1-MOD(A361/Calculator!$F$15,1)),ABS(MOD(A361/Calculator!$F$15,1)-0.5))),1)</f>
        <v>0.0386315789473688</v>
      </c>
      <c r="H361" s="174" t="n">
        <f aca="false">IF(Calculator!$E$16="YES",IF(A361&lt;Calculator!$G$16,0,MIN(MIN(MOD(A361/Calculator!$F$16,1),1-MOD(A361/Calculator!$F$16,1)),ABS(MOD(A361/Calculator!$F$16,1)-0.5))),1)</f>
        <v>0.16204070175439</v>
      </c>
      <c r="I361" s="174" t="n">
        <f aca="false">IF(Calculator!$E$17="YES",IF(A361&lt;Calculator!$G$17,0,MIN(MIN(MOD(A361/Calculator!$F$17,1),1-MOD(A361/Calculator!$F$17,1)),ABS(MOD(A361/Calculator!$F$17,1)-0.5))),1)</f>
        <v>0.0472631578947329</v>
      </c>
      <c r="J361" s="174" t="n">
        <f aca="false">IF(Calculator!$E$18="YES",IF(A361&lt;Calculator!$G$18,0,MIN(MIN(MOD(A361/Calculator!$F$18,1),1-MOD(A361/Calculator!$F$18,1)),ABS(MOD(A361/Calculator!$F$18,1)-0.5))),1)</f>
        <v>0.105712280701751</v>
      </c>
      <c r="K361" s="174" t="n">
        <f aca="false">IF(Calculator!$E$19="YES",IF(A361&lt;Calculator!$G$19,0,MIN(MIN(MOD(A361/Calculator!$F$19,1),1-MOD(A361/Calculator!$F$19,1)),ABS(MOD(A361/Calculator!$F$19,1)-0.5))),1)</f>
        <v>0.219719298245614</v>
      </c>
      <c r="L361" s="174" t="n">
        <f aca="false">IF(Calculator!$E$20="YES",IF(A361&lt;Calculator!$G$20,0,MIN(MIN(MOD(A361/Calculator!$F$20,1),1-MOD(A361/Calculator!$F$20,1)),ABS(MOD(A361/Calculator!$F$20,1)-0.5))),1)</f>
        <v>1</v>
      </c>
      <c r="M361" s="174" t="n">
        <f aca="false">MIN(B361:L361)</f>
        <v>0.0371228070175467</v>
      </c>
      <c r="N361" s="174" t="n">
        <f aca="false">SUMPRODUCT(($M$5:$M$555&gt;M361)*1)+SUMPRODUCT(($M$5:$M$555=M361)*(ROW($M$5:$M$555)&lt;ROW(M361)))+1</f>
        <v>174</v>
      </c>
      <c r="O361" s="174" t="str">
        <f aca="false">IF(M361&gt;=0.2,"★★★ EXCELLENT",IF(M361&gt;=0.12,"★★  GOOD",IF(M361&gt;=0.07,"★  FAIR",IF(M361&gt;=0.025,"⚠  MARGINAL","✗  AVOID"))))</f>
        <v>⚠  MARGINAL</v>
      </c>
    </row>
    <row r="362" customFormat="false" ht="15" hidden="false" customHeight="true" outlineLevel="0" collapsed="false">
      <c r="A362" s="175" t="n">
        <v>40.7</v>
      </c>
      <c r="B362" s="176" t="n">
        <f aca="false">IF(Calculator!$E$10="YES",IF(A362&lt;Calculator!$G$10,0,MIN(MIN(MOD(A362/Calculator!$F$10,1),1-MOD(A362/Calculator!$F$10,1)),ABS(MOD(A362/Calculator!$F$10,1)-0.5))),1)</f>
        <v>1</v>
      </c>
      <c r="C362" s="176" t="n">
        <f aca="false">IF(Calculator!$E$11="YES",IF(A362&lt;Calculator!$G$11,0,MIN(MIN(MOD(A362/Calculator!$F$11,1),1-MOD(A362/Calculator!$F$11,1)),ABS(MOD(A362/Calculator!$F$11,1)-0.5))),1)</f>
        <v>1</v>
      </c>
      <c r="D362" s="176" t="n">
        <f aca="false">IF(Calculator!$E$12="YES",IF(A362&lt;Calculator!$G$12,0,MIN(MIN(MOD(A362/Calculator!$F$12,1),1-MOD(A362/Calculator!$F$12,1)),ABS(MOD(A362/Calculator!$F$12,1)-0.5))),1)</f>
        <v>1</v>
      </c>
      <c r="E362" s="176" t="n">
        <f aca="false">IF(Calculator!$E$13="YES",IF(A362&lt;Calculator!$G$13,0,MIN(MIN(MOD(A362/Calculator!$F$13,1),1-MOD(A362/Calculator!$F$13,1)),ABS(MOD(A362/Calculator!$F$13,1)-0.5))),1)</f>
        <v>0.042140350877196</v>
      </c>
      <c r="F362" s="176" t="n">
        <f aca="false">IF(Calculator!$E$14="YES",IF(A362&lt;Calculator!$G$14,0,MIN(MIN(MOD(A362/Calculator!$F$14,1),1-MOD(A362/Calculator!$F$14,1)),ABS(MOD(A362/Calculator!$F$14,1)-0.5))),1)</f>
        <v>0.108157894736847</v>
      </c>
      <c r="G362" s="176" t="n">
        <f aca="false">IF(Calculator!$E$15="YES",IF(A362&lt;Calculator!$G$15,0,MIN(MIN(MOD(A362/Calculator!$F$15,1),1-MOD(A362/Calculator!$F$15,1)),ABS(MOD(A362/Calculator!$F$15,1)-0.5))),1)</f>
        <v>0.0485789473684219</v>
      </c>
      <c r="H362" s="176" t="n">
        <f aca="false">IF(Calculator!$E$16="YES",IF(A362&lt;Calculator!$G$16,0,MIN(MIN(MOD(A362/Calculator!$F$16,1),1-MOD(A362/Calculator!$F$16,1)),ABS(MOD(A362/Calculator!$F$16,1)-0.5))),1)</f>
        <v>0.174755087719302</v>
      </c>
      <c r="I362" s="176" t="n">
        <f aca="false">IF(Calculator!$E$17="YES",IF(A362&lt;Calculator!$G$17,0,MIN(MIN(MOD(A362/Calculator!$F$17,1),1-MOD(A362/Calculator!$F$17,1)),ABS(MOD(A362/Calculator!$F$17,1)-0.5))),1)</f>
        <v>0.0621578947368375</v>
      </c>
      <c r="J362" s="176" t="n">
        <f aca="false">IF(Calculator!$E$18="YES",IF(A362&lt;Calculator!$G$18,0,MIN(MIN(MOD(A362/Calculator!$F$18,1),1-MOD(A362/Calculator!$F$18,1)),ABS(MOD(A362/Calculator!$F$18,1)-0.5))),1)</f>
        <v>0.123214035087717</v>
      </c>
      <c r="K362" s="176" t="n">
        <f aca="false">IF(Calculator!$E$19="YES",IF(A362&lt;Calculator!$G$19,0,MIN(MIN(MOD(A362/Calculator!$F$19,1),1-MOD(A362/Calculator!$F$19,1)),ABS(MOD(A362/Calculator!$F$19,1)-0.5))),1)</f>
        <v>0.239964912280703</v>
      </c>
      <c r="L362" s="176" t="n">
        <f aca="false">IF(Calculator!$E$20="YES",IF(A362&lt;Calculator!$G$20,0,MIN(MIN(MOD(A362/Calculator!$F$20,1),1-MOD(A362/Calculator!$F$20,1)),ABS(MOD(A362/Calculator!$F$20,1)-0.5))),1)</f>
        <v>1</v>
      </c>
      <c r="M362" s="176" t="n">
        <f aca="false">MIN(B362:L362)</f>
        <v>0.042140350877196</v>
      </c>
      <c r="N362" s="176" t="n">
        <f aca="false">SUMPRODUCT(($M$5:$M$555&gt;M362)*1)+SUMPRODUCT(($M$5:$M$555=M362)*(ROW($M$5:$M$555)&lt;ROW(M362)))+1</f>
        <v>153</v>
      </c>
      <c r="O362" s="176" t="str">
        <f aca="false">IF(M362&gt;=0.2,"★★★ EXCELLENT",IF(M362&gt;=0.12,"★★  GOOD",IF(M362&gt;=0.07,"★  FAIR",IF(M362&gt;=0.025,"⚠  MARGINAL","✗  AVOID"))))</f>
        <v>⚠  MARGINAL</v>
      </c>
    </row>
    <row r="363" customFormat="false" ht="15" hidden="false" customHeight="true" outlineLevel="0" collapsed="false">
      <c r="A363" s="173" t="n">
        <v>40.8</v>
      </c>
      <c r="B363" s="174" t="n">
        <f aca="false">IF(Calculator!$E$10="YES",IF(A363&lt;Calculator!$G$10,0,MIN(MIN(MOD(A363/Calculator!$F$10,1),1-MOD(A363/Calculator!$F$10,1)),ABS(MOD(A363/Calculator!$F$10,1)-0.5))),1)</f>
        <v>1</v>
      </c>
      <c r="C363" s="174" t="n">
        <f aca="false">IF(Calculator!$E$11="YES",IF(A363&lt;Calculator!$G$11,0,MIN(MIN(MOD(A363/Calculator!$F$11,1),1-MOD(A363/Calculator!$F$11,1)),ABS(MOD(A363/Calculator!$F$11,1)-0.5))),1)</f>
        <v>1</v>
      </c>
      <c r="D363" s="174" t="n">
        <f aca="false">IF(Calculator!$E$12="YES",IF(A363&lt;Calculator!$G$12,0,MIN(MIN(MOD(A363/Calculator!$F$12,1),1-MOD(A363/Calculator!$F$12,1)),ABS(MOD(A363/Calculator!$F$12,1)-0.5))),1)</f>
        <v>1</v>
      </c>
      <c r="E363" s="174" t="n">
        <f aca="false">IF(Calculator!$E$13="YES",IF(A363&lt;Calculator!$G$13,0,MIN(MIN(MOD(A363/Calculator!$F$13,1),1-MOD(A363/Calculator!$F$13,1)),ABS(MOD(A363/Calculator!$F$13,1)-0.5))),1)</f>
        <v>0.047157894736845</v>
      </c>
      <c r="F363" s="174" t="n">
        <f aca="false">IF(Calculator!$E$14="YES",IF(A363&lt;Calculator!$G$14,0,MIN(MIN(MOD(A363/Calculator!$F$14,1),1-MOD(A363/Calculator!$F$14,1)),ABS(MOD(A363/Calculator!$F$14,1)-0.5))),1)</f>
        <v>0.101052631578953</v>
      </c>
      <c r="G363" s="174" t="n">
        <f aca="false">IF(Calculator!$E$15="YES",IF(A363&lt;Calculator!$G$15,0,MIN(MIN(MOD(A363/Calculator!$F$15,1),1-MOD(A363/Calculator!$F$15,1)),ABS(MOD(A363/Calculator!$F$15,1)-0.5))),1)</f>
        <v>0.0585263157894733</v>
      </c>
      <c r="H363" s="174" t="n">
        <f aca="false">IF(Calculator!$E$16="YES",IF(A363&lt;Calculator!$G$16,0,MIN(MIN(MOD(A363/Calculator!$F$16,1),1-MOD(A363/Calculator!$F$16,1)),ABS(MOD(A363/Calculator!$F$16,1)-0.5))),1)</f>
        <v>0.187469473684214</v>
      </c>
      <c r="I363" s="174" t="n">
        <f aca="false">IF(Calculator!$E$17="YES",IF(A363&lt;Calculator!$G$17,0,MIN(MIN(MOD(A363/Calculator!$F$17,1),1-MOD(A363/Calculator!$F$17,1)),ABS(MOD(A363/Calculator!$F$17,1)-0.5))),1)</f>
        <v>0.0770526315789422</v>
      </c>
      <c r="J363" s="174" t="n">
        <f aca="false">IF(Calculator!$E$18="YES",IF(A363&lt;Calculator!$G$18,0,MIN(MIN(MOD(A363/Calculator!$F$18,1),1-MOD(A363/Calculator!$F$18,1)),ABS(MOD(A363/Calculator!$F$18,1)-0.5))),1)</f>
        <v>0.14071578947368</v>
      </c>
      <c r="K363" s="174" t="n">
        <f aca="false">IF(Calculator!$E$19="YES",IF(A363&lt;Calculator!$G$19,0,MIN(MIN(MOD(A363/Calculator!$F$19,1),1-MOD(A363/Calculator!$F$19,1)),ABS(MOD(A363/Calculator!$F$19,1)-0.5))),1)</f>
        <v>0.239789473684212</v>
      </c>
      <c r="L363" s="174" t="n">
        <f aca="false">IF(Calculator!$E$20="YES",IF(A363&lt;Calculator!$G$20,0,MIN(MIN(MOD(A363/Calculator!$F$20,1),1-MOD(A363/Calculator!$F$20,1)),ABS(MOD(A363/Calculator!$F$20,1)-0.5))),1)</f>
        <v>1</v>
      </c>
      <c r="M363" s="174" t="n">
        <f aca="false">MIN(B363:L363)</f>
        <v>0.047157894736845</v>
      </c>
      <c r="N363" s="174" t="n">
        <f aca="false">SUMPRODUCT(($M$5:$M$555&gt;M363)*1)+SUMPRODUCT(($M$5:$M$555=M363)*(ROW($M$5:$M$555)&lt;ROW(M363)))+1</f>
        <v>128</v>
      </c>
      <c r="O363" s="174" t="str">
        <f aca="false">IF(M363&gt;=0.2,"★★★ EXCELLENT",IF(M363&gt;=0.12,"★★  GOOD",IF(M363&gt;=0.07,"★  FAIR",IF(M363&gt;=0.025,"⚠  MARGINAL","✗  AVOID"))))</f>
        <v>⚠  MARGINAL</v>
      </c>
    </row>
    <row r="364" customFormat="false" ht="15" hidden="false" customHeight="true" outlineLevel="0" collapsed="false">
      <c r="A364" s="175" t="n">
        <v>40.9</v>
      </c>
      <c r="B364" s="176" t="n">
        <f aca="false">IF(Calculator!$E$10="YES",IF(A364&lt;Calculator!$G$10,0,MIN(MIN(MOD(A364/Calculator!$F$10,1),1-MOD(A364/Calculator!$F$10,1)),ABS(MOD(A364/Calculator!$F$10,1)-0.5))),1)</f>
        <v>1</v>
      </c>
      <c r="C364" s="176" t="n">
        <f aca="false">IF(Calculator!$E$11="YES",IF(A364&lt;Calculator!$G$11,0,MIN(MIN(MOD(A364/Calculator!$F$11,1),1-MOD(A364/Calculator!$F$11,1)),ABS(MOD(A364/Calculator!$F$11,1)-0.5))),1)</f>
        <v>1</v>
      </c>
      <c r="D364" s="176" t="n">
        <f aca="false">IF(Calculator!$E$12="YES",IF(A364&lt;Calculator!$G$12,0,MIN(MIN(MOD(A364/Calculator!$F$12,1),1-MOD(A364/Calculator!$F$12,1)),ABS(MOD(A364/Calculator!$F$12,1)-0.5))),1)</f>
        <v>1</v>
      </c>
      <c r="E364" s="176" t="n">
        <f aca="false">IF(Calculator!$E$13="YES",IF(A364&lt;Calculator!$G$13,0,MIN(MIN(MOD(A364/Calculator!$F$13,1),1-MOD(A364/Calculator!$F$13,1)),ABS(MOD(A364/Calculator!$F$13,1)-0.5))),1)</f>
        <v>0.0521754385964939</v>
      </c>
      <c r="F364" s="176" t="n">
        <f aca="false">IF(Calculator!$E$14="YES",IF(A364&lt;Calculator!$G$14,0,MIN(MIN(MOD(A364/Calculator!$F$14,1),1-MOD(A364/Calculator!$F$14,1)),ABS(MOD(A364/Calculator!$F$14,1)-0.5))),1)</f>
        <v>0.0939473684210581</v>
      </c>
      <c r="G364" s="176" t="n">
        <f aca="false">IF(Calculator!$E$15="YES",IF(A364&lt;Calculator!$G$15,0,MIN(MIN(MOD(A364/Calculator!$F$15,1),1-MOD(A364/Calculator!$F$15,1)),ABS(MOD(A364/Calculator!$F$15,1)-0.5))),1)</f>
        <v>0.0684736842105265</v>
      </c>
      <c r="H364" s="176" t="n">
        <f aca="false">IF(Calculator!$E$16="YES",IF(A364&lt;Calculator!$G$16,0,MIN(MIN(MOD(A364/Calculator!$F$16,1),1-MOD(A364/Calculator!$F$16,1)),ABS(MOD(A364/Calculator!$F$16,1)-0.5))),1)</f>
        <v>0.200183859649126</v>
      </c>
      <c r="I364" s="176" t="n">
        <f aca="false">IF(Calculator!$E$17="YES",IF(A364&lt;Calculator!$G$17,0,MIN(MIN(MOD(A364/Calculator!$F$17,1),1-MOD(A364/Calculator!$F$17,1)),ABS(MOD(A364/Calculator!$F$17,1)-0.5))),1)</f>
        <v>0.0919473684210477</v>
      </c>
      <c r="J364" s="176" t="n">
        <f aca="false">IF(Calculator!$E$18="YES",IF(A364&lt;Calculator!$G$18,0,MIN(MIN(MOD(A364/Calculator!$F$18,1),1-MOD(A364/Calculator!$F$18,1)),ABS(MOD(A364/Calculator!$F$18,1)-0.5))),1)</f>
        <v>0.158217543859646</v>
      </c>
      <c r="K364" s="176" t="n">
        <f aca="false">IF(Calculator!$E$19="YES",IF(A364&lt;Calculator!$G$19,0,MIN(MIN(MOD(A364/Calculator!$F$19,1),1-MOD(A364/Calculator!$F$19,1)),ABS(MOD(A364/Calculator!$F$19,1)-0.5))),1)</f>
        <v>0.219543859649123</v>
      </c>
      <c r="L364" s="176" t="n">
        <f aca="false">IF(Calculator!$E$20="YES",IF(A364&lt;Calculator!$G$20,0,MIN(MIN(MOD(A364/Calculator!$F$20,1),1-MOD(A364/Calculator!$F$20,1)),ABS(MOD(A364/Calculator!$F$20,1)-0.5))),1)</f>
        <v>1</v>
      </c>
      <c r="M364" s="176" t="n">
        <f aca="false">MIN(B364:L364)</f>
        <v>0.0521754385964939</v>
      </c>
      <c r="N364" s="176" t="n">
        <f aca="false">SUMPRODUCT(($M$5:$M$555&gt;M364)*1)+SUMPRODUCT(($M$5:$M$555=M364)*(ROW($M$5:$M$555)&lt;ROW(M364)))+1</f>
        <v>106</v>
      </c>
      <c r="O364" s="176" t="str">
        <f aca="false">IF(M364&gt;=0.2,"★★★ EXCELLENT",IF(M364&gt;=0.12,"★★  GOOD",IF(M364&gt;=0.07,"★  FAIR",IF(M364&gt;=0.025,"⚠  MARGINAL","✗  AVOID"))))</f>
        <v>⚠  MARGINAL</v>
      </c>
    </row>
    <row r="365" customFormat="false" ht="15" hidden="false" customHeight="true" outlineLevel="0" collapsed="false">
      <c r="A365" s="173" t="n">
        <v>41</v>
      </c>
      <c r="B365" s="174" t="n">
        <f aca="false">IF(Calculator!$E$10="YES",IF(A365&lt;Calculator!$G$10,0,MIN(MIN(MOD(A365/Calculator!$F$10,1),1-MOD(A365/Calculator!$F$10,1)),ABS(MOD(A365/Calculator!$F$10,1)-0.5))),1)</f>
        <v>1</v>
      </c>
      <c r="C365" s="174" t="n">
        <f aca="false">IF(Calculator!$E$11="YES",IF(A365&lt;Calculator!$G$11,0,MIN(MIN(MOD(A365/Calculator!$F$11,1),1-MOD(A365/Calculator!$F$11,1)),ABS(MOD(A365/Calculator!$F$11,1)-0.5))),1)</f>
        <v>1</v>
      </c>
      <c r="D365" s="174" t="n">
        <f aca="false">IF(Calculator!$E$12="YES",IF(A365&lt;Calculator!$G$12,0,MIN(MIN(MOD(A365/Calculator!$F$12,1),1-MOD(A365/Calculator!$F$12,1)),ABS(MOD(A365/Calculator!$F$12,1)-0.5))),1)</f>
        <v>1</v>
      </c>
      <c r="E365" s="174" t="n">
        <f aca="false">IF(Calculator!$E$13="YES",IF(A365&lt;Calculator!$G$13,0,MIN(MIN(MOD(A365/Calculator!$F$13,1),1-MOD(A365/Calculator!$F$13,1)),ABS(MOD(A365/Calculator!$F$13,1)-0.5))),1)</f>
        <v>0.0571929824561432</v>
      </c>
      <c r="F365" s="174" t="n">
        <f aca="false">IF(Calculator!$E$14="YES",IF(A365&lt;Calculator!$G$14,0,MIN(MIN(MOD(A365/Calculator!$F$14,1),1-MOD(A365/Calculator!$F$14,1)),ABS(MOD(A365/Calculator!$F$14,1)-0.5))),1)</f>
        <v>0.0868421052631629</v>
      </c>
      <c r="G365" s="174" t="n">
        <f aca="false">IF(Calculator!$E$15="YES",IF(A365&lt;Calculator!$G$15,0,MIN(MIN(MOD(A365/Calculator!$F$15,1),1-MOD(A365/Calculator!$F$15,1)),ABS(MOD(A365/Calculator!$F$15,1)-0.5))),1)</f>
        <v>0.0784210526315796</v>
      </c>
      <c r="H365" s="174" t="n">
        <f aca="false">IF(Calculator!$E$16="YES",IF(A365&lt;Calculator!$G$16,0,MIN(MIN(MOD(A365/Calculator!$F$16,1),1-MOD(A365/Calculator!$F$16,1)),ABS(MOD(A365/Calculator!$F$16,1)-0.5))),1)</f>
        <v>0.212898245614038</v>
      </c>
      <c r="I365" s="174" t="n">
        <f aca="false">IF(Calculator!$E$17="YES",IF(A365&lt;Calculator!$G$17,0,MIN(MIN(MOD(A365/Calculator!$F$17,1),1-MOD(A365/Calculator!$F$17,1)),ABS(MOD(A365/Calculator!$F$17,1)-0.5))),1)</f>
        <v>0.106842105263153</v>
      </c>
      <c r="J365" s="174" t="n">
        <f aca="false">IF(Calculator!$E$18="YES",IF(A365&lt;Calculator!$G$18,0,MIN(MIN(MOD(A365/Calculator!$F$18,1),1-MOD(A365/Calculator!$F$18,1)),ABS(MOD(A365/Calculator!$F$18,1)-0.5))),1)</f>
        <v>0.17571929824561</v>
      </c>
      <c r="K365" s="174" t="n">
        <f aca="false">IF(Calculator!$E$19="YES",IF(A365&lt;Calculator!$G$19,0,MIN(MIN(MOD(A365/Calculator!$F$19,1),1-MOD(A365/Calculator!$F$19,1)),ABS(MOD(A365/Calculator!$F$19,1)-0.5))),1)</f>
        <v>0.199298245614035</v>
      </c>
      <c r="L365" s="174" t="n">
        <f aca="false">IF(Calculator!$E$20="YES",IF(A365&lt;Calculator!$G$20,0,MIN(MIN(MOD(A365/Calculator!$F$20,1),1-MOD(A365/Calculator!$F$20,1)),ABS(MOD(A365/Calculator!$F$20,1)-0.5))),1)</f>
        <v>1</v>
      </c>
      <c r="M365" s="174" t="n">
        <f aca="false">MIN(B365:L365)</f>
        <v>0.0571929824561432</v>
      </c>
      <c r="N365" s="174" t="n">
        <f aca="false">SUMPRODUCT(($M$5:$M$555&gt;M365)*1)+SUMPRODUCT(($M$5:$M$555=M365)*(ROW($M$5:$M$555)&lt;ROW(M365)))+1</f>
        <v>95</v>
      </c>
      <c r="O365" s="174" t="str">
        <f aca="false">IF(M365&gt;=0.2,"★★★ EXCELLENT",IF(M365&gt;=0.12,"★★  GOOD",IF(M365&gt;=0.07,"★  FAIR",IF(M365&gt;=0.025,"⚠  MARGINAL","✗  AVOID"))))</f>
        <v>⚠  MARGINAL</v>
      </c>
    </row>
    <row r="366" customFormat="false" ht="15" hidden="false" customHeight="true" outlineLevel="0" collapsed="false">
      <c r="A366" s="175" t="n">
        <v>41.1</v>
      </c>
      <c r="B366" s="176" t="n">
        <f aca="false">IF(Calculator!$E$10="YES",IF(A366&lt;Calculator!$G$10,0,MIN(MIN(MOD(A366/Calculator!$F$10,1),1-MOD(A366/Calculator!$F$10,1)),ABS(MOD(A366/Calculator!$F$10,1)-0.5))),1)</f>
        <v>1</v>
      </c>
      <c r="C366" s="176" t="n">
        <f aca="false">IF(Calculator!$E$11="YES",IF(A366&lt;Calculator!$G$11,0,MIN(MIN(MOD(A366/Calculator!$F$11,1),1-MOD(A366/Calculator!$F$11,1)),ABS(MOD(A366/Calculator!$F$11,1)-0.5))),1)</f>
        <v>1</v>
      </c>
      <c r="D366" s="176" t="n">
        <f aca="false">IF(Calculator!$E$12="YES",IF(A366&lt;Calculator!$G$12,0,MIN(MIN(MOD(A366/Calculator!$F$12,1),1-MOD(A366/Calculator!$F$12,1)),ABS(MOD(A366/Calculator!$F$12,1)-0.5))),1)</f>
        <v>1</v>
      </c>
      <c r="E366" s="176" t="n">
        <f aca="false">IF(Calculator!$E$13="YES",IF(A366&lt;Calculator!$G$13,0,MIN(MIN(MOD(A366/Calculator!$F$13,1),1-MOD(A366/Calculator!$F$13,1)),ABS(MOD(A366/Calculator!$F$13,1)-0.5))),1)</f>
        <v>0.0622105263157926</v>
      </c>
      <c r="F366" s="176" t="n">
        <f aca="false">IF(Calculator!$E$14="YES",IF(A366&lt;Calculator!$G$14,0,MIN(MIN(MOD(A366/Calculator!$F$14,1),1-MOD(A366/Calculator!$F$14,1)),ABS(MOD(A366/Calculator!$F$14,1)-0.5))),1)</f>
        <v>0.0797368421052682</v>
      </c>
      <c r="G366" s="176" t="n">
        <f aca="false">IF(Calculator!$E$15="YES",IF(A366&lt;Calculator!$G$15,0,MIN(MIN(MOD(A366/Calculator!$F$15,1),1-MOD(A366/Calculator!$F$15,1)),ABS(MOD(A366/Calculator!$F$15,1)-0.5))),1)</f>
        <v>0.0883684210526319</v>
      </c>
      <c r="H366" s="176" t="n">
        <f aca="false">IF(Calculator!$E$16="YES",IF(A366&lt;Calculator!$G$16,0,MIN(MIN(MOD(A366/Calculator!$F$16,1),1-MOD(A366/Calculator!$F$16,1)),ABS(MOD(A366/Calculator!$F$16,1)-0.5))),1)</f>
        <v>0.225612631578951</v>
      </c>
      <c r="I366" s="176" t="n">
        <f aca="false">IF(Calculator!$E$17="YES",IF(A366&lt;Calculator!$G$17,0,MIN(MIN(MOD(A366/Calculator!$F$17,1),1-MOD(A366/Calculator!$F$17,1)),ABS(MOD(A366/Calculator!$F$17,1)-0.5))),1)</f>
        <v>0.121736842105259</v>
      </c>
      <c r="J366" s="176" t="n">
        <f aca="false">IF(Calculator!$E$18="YES",IF(A366&lt;Calculator!$G$18,0,MIN(MIN(MOD(A366/Calculator!$F$18,1),1-MOD(A366/Calculator!$F$18,1)),ABS(MOD(A366/Calculator!$F$18,1)-0.5))),1)</f>
        <v>0.193221052631576</v>
      </c>
      <c r="K366" s="176" t="n">
        <f aca="false">IF(Calculator!$E$19="YES",IF(A366&lt;Calculator!$G$19,0,MIN(MIN(MOD(A366/Calculator!$F$19,1),1-MOD(A366/Calculator!$F$19,1)),ABS(MOD(A366/Calculator!$F$19,1)-0.5))),1)</f>
        <v>0.179052631578948</v>
      </c>
      <c r="L366" s="176" t="n">
        <f aca="false">IF(Calculator!$E$20="YES",IF(A366&lt;Calculator!$G$20,0,MIN(MIN(MOD(A366/Calculator!$F$20,1),1-MOD(A366/Calculator!$F$20,1)),ABS(MOD(A366/Calculator!$F$20,1)-0.5))),1)</f>
        <v>1</v>
      </c>
      <c r="M366" s="176" t="n">
        <f aca="false">MIN(B366:L366)</f>
        <v>0.0622105263157926</v>
      </c>
      <c r="N366" s="176" t="n">
        <f aca="false">SUMPRODUCT(($M$5:$M$555&gt;M366)*1)+SUMPRODUCT(($M$5:$M$555=M366)*(ROW($M$5:$M$555)&lt;ROW(M366)))+1</f>
        <v>83</v>
      </c>
      <c r="O366" s="176" t="str">
        <f aca="false">IF(M366&gt;=0.2,"★★★ EXCELLENT",IF(M366&gt;=0.12,"★★  GOOD",IF(M366&gt;=0.07,"★  FAIR",IF(M366&gt;=0.025,"⚠  MARGINAL","✗  AVOID"))))</f>
        <v>⚠  MARGINAL</v>
      </c>
    </row>
    <row r="367" customFormat="false" ht="15" hidden="false" customHeight="true" outlineLevel="0" collapsed="false">
      <c r="A367" s="173" t="n">
        <v>41.2</v>
      </c>
      <c r="B367" s="174" t="n">
        <f aca="false">IF(Calculator!$E$10="YES",IF(A367&lt;Calculator!$G$10,0,MIN(MIN(MOD(A367/Calculator!$F$10,1),1-MOD(A367/Calculator!$F$10,1)),ABS(MOD(A367/Calculator!$F$10,1)-0.5))),1)</f>
        <v>1</v>
      </c>
      <c r="C367" s="174" t="n">
        <f aca="false">IF(Calculator!$E$11="YES",IF(A367&lt;Calculator!$G$11,0,MIN(MIN(MOD(A367/Calculator!$F$11,1),1-MOD(A367/Calculator!$F$11,1)),ABS(MOD(A367/Calculator!$F$11,1)-0.5))),1)</f>
        <v>1</v>
      </c>
      <c r="D367" s="174" t="n">
        <f aca="false">IF(Calculator!$E$12="YES",IF(A367&lt;Calculator!$G$12,0,MIN(MIN(MOD(A367/Calculator!$F$12,1),1-MOD(A367/Calculator!$F$12,1)),ABS(MOD(A367/Calculator!$F$12,1)-0.5))),1)</f>
        <v>1</v>
      </c>
      <c r="E367" s="174" t="n">
        <f aca="false">IF(Calculator!$E$13="YES",IF(A367&lt;Calculator!$G$13,0,MIN(MIN(MOD(A367/Calculator!$F$13,1),1-MOD(A367/Calculator!$F$13,1)),ABS(MOD(A367/Calculator!$F$13,1)-0.5))),1)</f>
        <v>0.0672280701754415</v>
      </c>
      <c r="F367" s="174" t="n">
        <f aca="false">IF(Calculator!$E$14="YES",IF(A367&lt;Calculator!$G$14,0,MIN(MIN(MOD(A367/Calculator!$F$14,1),1-MOD(A367/Calculator!$F$14,1)),ABS(MOD(A367/Calculator!$F$14,1)-0.5))),1)</f>
        <v>0.0726315789473735</v>
      </c>
      <c r="G367" s="174" t="n">
        <f aca="false">IF(Calculator!$E$15="YES",IF(A367&lt;Calculator!$G$15,0,MIN(MIN(MOD(A367/Calculator!$F$15,1),1-MOD(A367/Calculator!$F$15,1)),ABS(MOD(A367/Calculator!$F$15,1)-0.5))),1)</f>
        <v>0.098315789473685</v>
      </c>
      <c r="H367" s="174" t="n">
        <f aca="false">IF(Calculator!$E$16="YES",IF(A367&lt;Calculator!$G$16,0,MIN(MIN(MOD(A367/Calculator!$F$16,1),1-MOD(A367/Calculator!$F$16,1)),ABS(MOD(A367/Calculator!$F$16,1)-0.5))),1)</f>
        <v>0.238327017543863</v>
      </c>
      <c r="I367" s="174" t="n">
        <f aca="false">IF(Calculator!$E$17="YES",IF(A367&lt;Calculator!$G$17,0,MIN(MIN(MOD(A367/Calculator!$F$17,1),1-MOD(A367/Calculator!$F$17,1)),ABS(MOD(A367/Calculator!$F$17,1)-0.5))),1)</f>
        <v>0.136631578947364</v>
      </c>
      <c r="J367" s="174" t="n">
        <f aca="false">IF(Calculator!$E$18="YES",IF(A367&lt;Calculator!$G$18,0,MIN(MIN(MOD(A367/Calculator!$F$18,1),1-MOD(A367/Calculator!$F$18,1)),ABS(MOD(A367/Calculator!$F$18,1)-0.5))),1)</f>
        <v>0.210722807017541</v>
      </c>
      <c r="K367" s="174" t="n">
        <f aca="false">IF(Calculator!$E$19="YES",IF(A367&lt;Calculator!$G$19,0,MIN(MIN(MOD(A367/Calculator!$F$19,1),1-MOD(A367/Calculator!$F$19,1)),ABS(MOD(A367/Calculator!$F$19,1)-0.5))),1)</f>
        <v>0.158807017543859</v>
      </c>
      <c r="L367" s="174" t="n">
        <f aca="false">IF(Calculator!$E$20="YES",IF(A367&lt;Calculator!$G$20,0,MIN(MIN(MOD(A367/Calculator!$F$20,1),1-MOD(A367/Calculator!$F$20,1)),ABS(MOD(A367/Calculator!$F$20,1)-0.5))),1)</f>
        <v>1</v>
      </c>
      <c r="M367" s="174" t="n">
        <f aca="false">MIN(B367:L367)</f>
        <v>0.0672280701754415</v>
      </c>
      <c r="N367" s="174" t="n">
        <f aca="false">SUMPRODUCT(($M$5:$M$555&gt;M367)*1)+SUMPRODUCT(($M$5:$M$555=M367)*(ROW($M$5:$M$555)&lt;ROW(M367)))+1</f>
        <v>70</v>
      </c>
      <c r="O367" s="174" t="str">
        <f aca="false">IF(M367&gt;=0.2,"★★★ EXCELLENT",IF(M367&gt;=0.12,"★★  GOOD",IF(M367&gt;=0.07,"★  FAIR",IF(M367&gt;=0.025,"⚠  MARGINAL","✗  AVOID"))))</f>
        <v>⚠  MARGINAL</v>
      </c>
    </row>
    <row r="368" customFormat="false" ht="15" hidden="false" customHeight="true" outlineLevel="0" collapsed="false">
      <c r="A368" s="175" t="n">
        <v>41.3</v>
      </c>
      <c r="B368" s="176" t="n">
        <f aca="false">IF(Calculator!$E$10="YES",IF(A368&lt;Calculator!$G$10,0,MIN(MIN(MOD(A368/Calculator!$F$10,1),1-MOD(A368/Calculator!$F$10,1)),ABS(MOD(A368/Calculator!$F$10,1)-0.5))),1)</f>
        <v>1</v>
      </c>
      <c r="C368" s="176" t="n">
        <f aca="false">IF(Calculator!$E$11="YES",IF(A368&lt;Calculator!$G$11,0,MIN(MIN(MOD(A368/Calculator!$F$11,1),1-MOD(A368/Calculator!$F$11,1)),ABS(MOD(A368/Calculator!$F$11,1)-0.5))),1)</f>
        <v>1</v>
      </c>
      <c r="D368" s="176" t="n">
        <f aca="false">IF(Calculator!$E$12="YES",IF(A368&lt;Calculator!$G$12,0,MIN(MIN(MOD(A368/Calculator!$F$12,1),1-MOD(A368/Calculator!$F$12,1)),ABS(MOD(A368/Calculator!$F$12,1)-0.5))),1)</f>
        <v>1</v>
      </c>
      <c r="E368" s="176" t="n">
        <f aca="false">IF(Calculator!$E$13="YES",IF(A368&lt;Calculator!$G$13,0,MIN(MIN(MOD(A368/Calculator!$F$13,1),1-MOD(A368/Calculator!$F$13,1)),ABS(MOD(A368/Calculator!$F$13,1)-0.5))),1)</f>
        <v>0.0722456140350904</v>
      </c>
      <c r="F368" s="176" t="n">
        <f aca="false">IF(Calculator!$E$14="YES",IF(A368&lt;Calculator!$G$14,0,MIN(MIN(MOD(A368/Calculator!$F$14,1),1-MOD(A368/Calculator!$F$14,1)),ABS(MOD(A368/Calculator!$F$14,1)-0.5))),1)</f>
        <v>0.0655263157894792</v>
      </c>
      <c r="G368" s="176" t="n">
        <f aca="false">IF(Calculator!$E$15="YES",IF(A368&lt;Calculator!$G$15,0,MIN(MIN(MOD(A368/Calculator!$F$15,1),1-MOD(A368/Calculator!$F$15,1)),ABS(MOD(A368/Calculator!$F$15,1)-0.5))),1)</f>
        <v>0.108263157894737</v>
      </c>
      <c r="H368" s="176" t="n">
        <f aca="false">IF(Calculator!$E$16="YES",IF(A368&lt;Calculator!$G$16,0,MIN(MIN(MOD(A368/Calculator!$F$16,1),1-MOD(A368/Calculator!$F$16,1)),ABS(MOD(A368/Calculator!$F$16,1)-0.5))),1)</f>
        <v>0.248958596491225</v>
      </c>
      <c r="I368" s="176" t="n">
        <f aca="false">IF(Calculator!$E$17="YES",IF(A368&lt;Calculator!$G$17,0,MIN(MIN(MOD(A368/Calculator!$F$17,1),1-MOD(A368/Calculator!$F$17,1)),ABS(MOD(A368/Calculator!$F$17,1)-0.5))),1)</f>
        <v>0.151526315789469</v>
      </c>
      <c r="J368" s="176" t="n">
        <f aca="false">IF(Calculator!$E$18="YES",IF(A368&lt;Calculator!$G$18,0,MIN(MIN(MOD(A368/Calculator!$F$18,1),1-MOD(A368/Calculator!$F$18,1)),ABS(MOD(A368/Calculator!$F$18,1)-0.5))),1)</f>
        <v>0.228224561403505</v>
      </c>
      <c r="K368" s="176" t="n">
        <f aca="false">IF(Calculator!$E$19="YES",IF(A368&lt;Calculator!$G$19,0,MIN(MIN(MOD(A368/Calculator!$F$19,1),1-MOD(A368/Calculator!$F$19,1)),ABS(MOD(A368/Calculator!$F$19,1)-0.5))),1)</f>
        <v>0.138561403508772</v>
      </c>
      <c r="L368" s="176" t="n">
        <f aca="false">IF(Calculator!$E$20="YES",IF(A368&lt;Calculator!$G$20,0,MIN(MIN(MOD(A368/Calculator!$F$20,1),1-MOD(A368/Calculator!$F$20,1)),ABS(MOD(A368/Calculator!$F$20,1)-0.5))),1)</f>
        <v>1</v>
      </c>
      <c r="M368" s="176" t="n">
        <f aca="false">MIN(B368:L368)</f>
        <v>0.0655263157894792</v>
      </c>
      <c r="N368" s="176" t="n">
        <f aca="false">SUMPRODUCT(($M$5:$M$555&gt;M368)*1)+SUMPRODUCT(($M$5:$M$555=M368)*(ROW($M$5:$M$555)&lt;ROW(M368)))+1</f>
        <v>72</v>
      </c>
      <c r="O368" s="176" t="str">
        <f aca="false">IF(M368&gt;=0.2,"★★★ EXCELLENT",IF(M368&gt;=0.12,"★★  GOOD",IF(M368&gt;=0.07,"★  FAIR",IF(M368&gt;=0.025,"⚠  MARGINAL","✗  AVOID"))))</f>
        <v>⚠  MARGINAL</v>
      </c>
    </row>
    <row r="369" customFormat="false" ht="15" hidden="false" customHeight="true" outlineLevel="0" collapsed="false">
      <c r="A369" s="173" t="n">
        <v>41.4</v>
      </c>
      <c r="B369" s="174" t="n">
        <f aca="false">IF(Calculator!$E$10="YES",IF(A369&lt;Calculator!$G$10,0,MIN(MIN(MOD(A369/Calculator!$F$10,1),1-MOD(A369/Calculator!$F$10,1)),ABS(MOD(A369/Calculator!$F$10,1)-0.5))),1)</f>
        <v>1</v>
      </c>
      <c r="C369" s="174" t="n">
        <f aca="false">IF(Calculator!$E$11="YES",IF(A369&lt;Calculator!$G$11,0,MIN(MIN(MOD(A369/Calculator!$F$11,1),1-MOD(A369/Calculator!$F$11,1)),ABS(MOD(A369/Calculator!$F$11,1)-0.5))),1)</f>
        <v>1</v>
      </c>
      <c r="D369" s="174" t="n">
        <f aca="false">IF(Calculator!$E$12="YES",IF(A369&lt;Calculator!$G$12,0,MIN(MIN(MOD(A369/Calculator!$F$12,1),1-MOD(A369/Calculator!$F$12,1)),ABS(MOD(A369/Calculator!$F$12,1)-0.5))),1)</f>
        <v>1</v>
      </c>
      <c r="E369" s="174" t="n">
        <f aca="false">IF(Calculator!$E$13="YES",IF(A369&lt;Calculator!$G$13,0,MIN(MIN(MOD(A369/Calculator!$F$13,1),1-MOD(A369/Calculator!$F$13,1)),ABS(MOD(A369/Calculator!$F$13,1)-0.5))),1)</f>
        <v>0.0772631578947398</v>
      </c>
      <c r="F369" s="174" t="n">
        <f aca="false">IF(Calculator!$E$14="YES",IF(A369&lt;Calculator!$G$14,0,MIN(MIN(MOD(A369/Calculator!$F$14,1),1-MOD(A369/Calculator!$F$14,1)),ABS(MOD(A369/Calculator!$F$14,1)-0.5))),1)</f>
        <v>0.0584210526315845</v>
      </c>
      <c r="G369" s="174" t="n">
        <f aca="false">IF(Calculator!$E$15="YES",IF(A369&lt;Calculator!$G$15,0,MIN(MIN(MOD(A369/Calculator!$F$15,1),1-MOD(A369/Calculator!$F$15,1)),ABS(MOD(A369/Calculator!$F$15,1)-0.5))),1)</f>
        <v>0.11821052631579</v>
      </c>
      <c r="H369" s="174" t="n">
        <f aca="false">IF(Calculator!$E$16="YES",IF(A369&lt;Calculator!$G$16,0,MIN(MIN(MOD(A369/Calculator!$F$16,1),1-MOD(A369/Calculator!$F$16,1)),ABS(MOD(A369/Calculator!$F$16,1)-0.5))),1)</f>
        <v>0.236244210526312</v>
      </c>
      <c r="I369" s="174" t="n">
        <f aca="false">IF(Calculator!$E$17="YES",IF(A369&lt;Calculator!$G$17,0,MIN(MIN(MOD(A369/Calculator!$F$17,1),1-MOD(A369/Calculator!$F$17,1)),ABS(MOD(A369/Calculator!$F$17,1)-0.5))),1)</f>
        <v>0.166421052631574</v>
      </c>
      <c r="J369" s="174" t="n">
        <f aca="false">IF(Calculator!$E$18="YES",IF(A369&lt;Calculator!$G$18,0,MIN(MIN(MOD(A369/Calculator!$F$18,1),1-MOD(A369/Calculator!$F$18,1)),ABS(MOD(A369/Calculator!$F$18,1)-0.5))),1)</f>
        <v>0.24572631578947</v>
      </c>
      <c r="K369" s="174" t="n">
        <f aca="false">IF(Calculator!$E$19="YES",IF(A369&lt;Calculator!$G$19,0,MIN(MIN(MOD(A369/Calculator!$F$19,1),1-MOD(A369/Calculator!$F$19,1)),ABS(MOD(A369/Calculator!$F$19,1)-0.5))),1)</f>
        <v>0.118315789473685</v>
      </c>
      <c r="L369" s="174" t="n">
        <f aca="false">IF(Calculator!$E$20="YES",IF(A369&lt;Calculator!$G$20,0,MIN(MIN(MOD(A369/Calculator!$F$20,1),1-MOD(A369/Calculator!$F$20,1)),ABS(MOD(A369/Calculator!$F$20,1)-0.5))),1)</f>
        <v>1</v>
      </c>
      <c r="M369" s="174" t="n">
        <f aca="false">MIN(B369:L369)</f>
        <v>0.0584210526315845</v>
      </c>
      <c r="N369" s="174" t="n">
        <f aca="false">SUMPRODUCT(($M$5:$M$555&gt;M369)*1)+SUMPRODUCT(($M$5:$M$555=M369)*(ROW($M$5:$M$555)&lt;ROW(M369)))+1</f>
        <v>91</v>
      </c>
      <c r="O369" s="174" t="str">
        <f aca="false">IF(M369&gt;=0.2,"★★★ EXCELLENT",IF(M369&gt;=0.12,"★★  GOOD",IF(M369&gt;=0.07,"★  FAIR",IF(M369&gt;=0.025,"⚠  MARGINAL","✗  AVOID"))))</f>
        <v>⚠  MARGINAL</v>
      </c>
    </row>
    <row r="370" customFormat="false" ht="15" hidden="false" customHeight="true" outlineLevel="0" collapsed="false">
      <c r="A370" s="175" t="n">
        <v>41.5</v>
      </c>
      <c r="B370" s="176" t="n">
        <f aca="false">IF(Calculator!$E$10="YES",IF(A370&lt;Calculator!$G$10,0,MIN(MIN(MOD(A370/Calculator!$F$10,1),1-MOD(A370/Calculator!$F$10,1)),ABS(MOD(A370/Calculator!$F$10,1)-0.5))),1)</f>
        <v>1</v>
      </c>
      <c r="C370" s="176" t="n">
        <f aca="false">IF(Calculator!$E$11="YES",IF(A370&lt;Calculator!$G$11,0,MIN(MIN(MOD(A370/Calculator!$F$11,1),1-MOD(A370/Calculator!$F$11,1)),ABS(MOD(A370/Calculator!$F$11,1)-0.5))),1)</f>
        <v>1</v>
      </c>
      <c r="D370" s="176" t="n">
        <f aca="false">IF(Calculator!$E$12="YES",IF(A370&lt;Calculator!$G$12,0,MIN(MIN(MOD(A370/Calculator!$F$12,1),1-MOD(A370/Calculator!$F$12,1)),ABS(MOD(A370/Calculator!$F$12,1)-0.5))),1)</f>
        <v>1</v>
      </c>
      <c r="E370" s="176" t="n">
        <f aca="false">IF(Calculator!$E$13="YES",IF(A370&lt;Calculator!$G$13,0,MIN(MIN(MOD(A370/Calculator!$F$13,1),1-MOD(A370/Calculator!$F$13,1)),ABS(MOD(A370/Calculator!$F$13,1)-0.5))),1)</f>
        <v>0.0822807017543887</v>
      </c>
      <c r="F370" s="176" t="n">
        <f aca="false">IF(Calculator!$E$14="YES",IF(A370&lt;Calculator!$G$14,0,MIN(MIN(MOD(A370/Calculator!$F$14,1),1-MOD(A370/Calculator!$F$14,1)),ABS(MOD(A370/Calculator!$F$14,1)-0.5))),1)</f>
        <v>0.0513157894736893</v>
      </c>
      <c r="G370" s="176" t="n">
        <f aca="false">IF(Calculator!$E$15="YES",IF(A370&lt;Calculator!$G$15,0,MIN(MIN(MOD(A370/Calculator!$F$15,1),1-MOD(A370/Calculator!$F$15,1)),ABS(MOD(A370/Calculator!$F$15,1)-0.5))),1)</f>
        <v>0.128157894736843</v>
      </c>
      <c r="H370" s="176" t="n">
        <f aca="false">IF(Calculator!$E$16="YES",IF(A370&lt;Calculator!$G$16,0,MIN(MIN(MOD(A370/Calculator!$F$16,1),1-MOD(A370/Calculator!$F$16,1)),ABS(MOD(A370/Calculator!$F$16,1)-0.5))),1)</f>
        <v>0.2235298245614</v>
      </c>
      <c r="I370" s="176" t="n">
        <f aca="false">IF(Calculator!$E$17="YES",IF(A370&lt;Calculator!$G$17,0,MIN(MIN(MOD(A370/Calculator!$F$17,1),1-MOD(A370/Calculator!$F$17,1)),ABS(MOD(A370/Calculator!$F$17,1)-0.5))),1)</f>
        <v>0.18131578947368</v>
      </c>
      <c r="J370" s="176" t="n">
        <f aca="false">IF(Calculator!$E$18="YES",IF(A370&lt;Calculator!$G$18,0,MIN(MIN(MOD(A370/Calculator!$F$18,1),1-MOD(A370/Calculator!$F$18,1)),ABS(MOD(A370/Calculator!$F$18,1)-0.5))),1)</f>
        <v>0.236771929824565</v>
      </c>
      <c r="K370" s="176" t="n">
        <f aca="false">IF(Calculator!$E$19="YES",IF(A370&lt;Calculator!$G$19,0,MIN(MIN(MOD(A370/Calculator!$F$19,1),1-MOD(A370/Calculator!$F$19,1)),ABS(MOD(A370/Calculator!$F$19,1)-0.5))),1)</f>
        <v>0.0980701754385969</v>
      </c>
      <c r="L370" s="176" t="n">
        <f aca="false">IF(Calculator!$E$20="YES",IF(A370&lt;Calculator!$G$20,0,MIN(MIN(MOD(A370/Calculator!$F$20,1),1-MOD(A370/Calculator!$F$20,1)),ABS(MOD(A370/Calculator!$F$20,1)-0.5))),1)</f>
        <v>1</v>
      </c>
      <c r="M370" s="176" t="n">
        <f aca="false">MIN(B370:L370)</f>
        <v>0.0513157894736893</v>
      </c>
      <c r="N370" s="176" t="n">
        <f aca="false">SUMPRODUCT(($M$5:$M$555&gt;M370)*1)+SUMPRODUCT(($M$5:$M$555=M370)*(ROW($M$5:$M$555)&lt;ROW(M370)))+1</f>
        <v>112</v>
      </c>
      <c r="O370" s="176" t="str">
        <f aca="false">IF(M370&gt;=0.2,"★★★ EXCELLENT",IF(M370&gt;=0.12,"★★  GOOD",IF(M370&gt;=0.07,"★  FAIR",IF(M370&gt;=0.025,"⚠  MARGINAL","✗  AVOID"))))</f>
        <v>⚠  MARGINAL</v>
      </c>
    </row>
    <row r="371" customFormat="false" ht="15" hidden="false" customHeight="true" outlineLevel="0" collapsed="false">
      <c r="A371" s="173" t="n">
        <v>41.6</v>
      </c>
      <c r="B371" s="174" t="n">
        <f aca="false">IF(Calculator!$E$10="YES",IF(A371&lt;Calculator!$G$10,0,MIN(MIN(MOD(A371/Calculator!$F$10,1),1-MOD(A371/Calculator!$F$10,1)),ABS(MOD(A371/Calculator!$F$10,1)-0.5))),1)</f>
        <v>1</v>
      </c>
      <c r="C371" s="174" t="n">
        <f aca="false">IF(Calculator!$E$11="YES",IF(A371&lt;Calculator!$G$11,0,MIN(MIN(MOD(A371/Calculator!$F$11,1),1-MOD(A371/Calculator!$F$11,1)),ABS(MOD(A371/Calculator!$F$11,1)-0.5))),1)</f>
        <v>1</v>
      </c>
      <c r="D371" s="174" t="n">
        <f aca="false">IF(Calculator!$E$12="YES",IF(A371&lt;Calculator!$G$12,0,MIN(MIN(MOD(A371/Calculator!$F$12,1),1-MOD(A371/Calculator!$F$12,1)),ABS(MOD(A371/Calculator!$F$12,1)-0.5))),1)</f>
        <v>1</v>
      </c>
      <c r="E371" s="174" t="n">
        <f aca="false">IF(Calculator!$E$13="YES",IF(A371&lt;Calculator!$G$13,0,MIN(MIN(MOD(A371/Calculator!$F$13,1),1-MOD(A371/Calculator!$F$13,1)),ABS(MOD(A371/Calculator!$F$13,1)-0.5))),1)</f>
        <v>0.0872982456140381</v>
      </c>
      <c r="F371" s="174" t="n">
        <f aca="false">IF(Calculator!$E$14="YES",IF(A371&lt;Calculator!$G$14,0,MIN(MIN(MOD(A371/Calculator!$F$14,1),1-MOD(A371/Calculator!$F$14,1)),ABS(MOD(A371/Calculator!$F$14,1)-0.5))),1)</f>
        <v>0.0442105263157946</v>
      </c>
      <c r="G371" s="174" t="n">
        <f aca="false">IF(Calculator!$E$15="YES",IF(A371&lt;Calculator!$G$15,0,MIN(MIN(MOD(A371/Calculator!$F$15,1),1-MOD(A371/Calculator!$F$15,1)),ABS(MOD(A371/Calculator!$F$15,1)-0.5))),1)</f>
        <v>0.138105263157895</v>
      </c>
      <c r="H371" s="174" t="n">
        <f aca="false">IF(Calculator!$E$16="YES",IF(A371&lt;Calculator!$G$16,0,MIN(MIN(MOD(A371/Calculator!$F$16,1),1-MOD(A371/Calculator!$F$16,1)),ABS(MOD(A371/Calculator!$F$16,1)-0.5))),1)</f>
        <v>0.210815438596487</v>
      </c>
      <c r="I371" s="174" t="n">
        <f aca="false">IF(Calculator!$E$17="YES",IF(A371&lt;Calculator!$G$17,0,MIN(MIN(MOD(A371/Calculator!$F$17,1),1-MOD(A371/Calculator!$F$17,1)),ABS(MOD(A371/Calculator!$F$17,1)-0.5))),1)</f>
        <v>0.196210526315785</v>
      </c>
      <c r="J371" s="174" t="n">
        <f aca="false">IF(Calculator!$E$18="YES",IF(A371&lt;Calculator!$G$18,0,MIN(MIN(MOD(A371/Calculator!$F$18,1),1-MOD(A371/Calculator!$F$18,1)),ABS(MOD(A371/Calculator!$F$18,1)-0.5))),1)</f>
        <v>0.2192701754386</v>
      </c>
      <c r="K371" s="174" t="n">
        <f aca="false">IF(Calculator!$E$19="YES",IF(A371&lt;Calculator!$G$19,0,MIN(MIN(MOD(A371/Calculator!$F$19,1),1-MOD(A371/Calculator!$F$19,1)),ABS(MOD(A371/Calculator!$F$19,1)-0.5))),1)</f>
        <v>0.0778245614035082</v>
      </c>
      <c r="L371" s="174" t="n">
        <f aca="false">IF(Calculator!$E$20="YES",IF(A371&lt;Calculator!$G$20,0,MIN(MIN(MOD(A371/Calculator!$F$20,1),1-MOD(A371/Calculator!$F$20,1)),ABS(MOD(A371/Calculator!$F$20,1)-0.5))),1)</f>
        <v>1</v>
      </c>
      <c r="M371" s="174" t="n">
        <f aca="false">MIN(B371:L371)</f>
        <v>0.0442105263157946</v>
      </c>
      <c r="N371" s="174" t="n">
        <f aca="false">SUMPRODUCT(($M$5:$M$555&gt;M371)*1)+SUMPRODUCT(($M$5:$M$555=M371)*(ROW($M$5:$M$555)&lt;ROW(M371)))+1</f>
        <v>143</v>
      </c>
      <c r="O371" s="174" t="str">
        <f aca="false">IF(M371&gt;=0.2,"★★★ EXCELLENT",IF(M371&gt;=0.12,"★★  GOOD",IF(M371&gt;=0.07,"★  FAIR",IF(M371&gt;=0.025,"⚠  MARGINAL","✗  AVOID"))))</f>
        <v>⚠  MARGINAL</v>
      </c>
    </row>
    <row r="372" customFormat="false" ht="15" hidden="false" customHeight="true" outlineLevel="0" collapsed="false">
      <c r="A372" s="175" t="n">
        <v>41.7</v>
      </c>
      <c r="B372" s="176" t="n">
        <f aca="false">IF(Calculator!$E$10="YES",IF(A372&lt;Calculator!$G$10,0,MIN(MIN(MOD(A372/Calculator!$F$10,1),1-MOD(A372/Calculator!$F$10,1)),ABS(MOD(A372/Calculator!$F$10,1)-0.5))),1)</f>
        <v>1</v>
      </c>
      <c r="C372" s="176" t="n">
        <f aca="false">IF(Calculator!$E$11="YES",IF(A372&lt;Calculator!$G$11,0,MIN(MIN(MOD(A372/Calculator!$F$11,1),1-MOD(A372/Calculator!$F$11,1)),ABS(MOD(A372/Calculator!$F$11,1)-0.5))),1)</f>
        <v>1</v>
      </c>
      <c r="D372" s="176" t="n">
        <f aca="false">IF(Calculator!$E$12="YES",IF(A372&lt;Calculator!$G$12,0,MIN(MIN(MOD(A372/Calculator!$F$12,1),1-MOD(A372/Calculator!$F$12,1)),ABS(MOD(A372/Calculator!$F$12,1)-0.5))),1)</f>
        <v>1</v>
      </c>
      <c r="E372" s="176" t="n">
        <f aca="false">IF(Calculator!$E$13="YES",IF(A372&lt;Calculator!$G$13,0,MIN(MIN(MOD(A372/Calculator!$F$13,1),1-MOD(A372/Calculator!$F$13,1)),ABS(MOD(A372/Calculator!$F$13,1)-0.5))),1)</f>
        <v>0.0923157894736875</v>
      </c>
      <c r="F372" s="176" t="n">
        <f aca="false">IF(Calculator!$E$14="YES",IF(A372&lt;Calculator!$G$14,0,MIN(MIN(MOD(A372/Calculator!$F$14,1),1-MOD(A372/Calculator!$F$14,1)),ABS(MOD(A372/Calculator!$F$14,1)-0.5))),1)</f>
        <v>0.0371052631578999</v>
      </c>
      <c r="G372" s="176" t="n">
        <f aca="false">IF(Calculator!$E$15="YES",IF(A372&lt;Calculator!$G$15,0,MIN(MIN(MOD(A372/Calculator!$F$15,1),1-MOD(A372/Calculator!$F$15,1)),ABS(MOD(A372/Calculator!$F$15,1)-0.5))),1)</f>
        <v>0.148052631578948</v>
      </c>
      <c r="H372" s="176" t="n">
        <f aca="false">IF(Calculator!$E$16="YES",IF(A372&lt;Calculator!$G$16,0,MIN(MIN(MOD(A372/Calculator!$F$16,1),1-MOD(A372/Calculator!$F$16,1)),ABS(MOD(A372/Calculator!$F$16,1)-0.5))),1)</f>
        <v>0.198101052631575</v>
      </c>
      <c r="I372" s="176" t="n">
        <f aca="false">IF(Calculator!$E$17="YES",IF(A372&lt;Calculator!$G$17,0,MIN(MIN(MOD(A372/Calculator!$F$17,1),1-MOD(A372/Calculator!$F$17,1)),ABS(MOD(A372/Calculator!$F$17,1)-0.5))),1)</f>
        <v>0.211105263157891</v>
      </c>
      <c r="J372" s="176" t="n">
        <f aca="false">IF(Calculator!$E$18="YES",IF(A372&lt;Calculator!$G$18,0,MIN(MIN(MOD(A372/Calculator!$F$18,1),1-MOD(A372/Calculator!$F$18,1)),ABS(MOD(A372/Calculator!$F$18,1)-0.5))),1)</f>
        <v>0.201768421052635</v>
      </c>
      <c r="K372" s="176" t="n">
        <f aca="false">IF(Calculator!$E$19="YES",IF(A372&lt;Calculator!$G$19,0,MIN(MIN(MOD(A372/Calculator!$F$19,1),1-MOD(A372/Calculator!$F$19,1)),ABS(MOD(A372/Calculator!$F$19,1)-0.5))),1)</f>
        <v>0.0575789473684214</v>
      </c>
      <c r="L372" s="176" t="n">
        <f aca="false">IF(Calculator!$E$20="YES",IF(A372&lt;Calculator!$G$20,0,MIN(MIN(MOD(A372/Calculator!$F$20,1),1-MOD(A372/Calculator!$F$20,1)),ABS(MOD(A372/Calculator!$F$20,1)-0.5))),1)</f>
        <v>1</v>
      </c>
      <c r="M372" s="176" t="n">
        <f aca="false">MIN(B372:L372)</f>
        <v>0.0371052631578999</v>
      </c>
      <c r="N372" s="176" t="n">
        <f aca="false">SUMPRODUCT(($M$5:$M$555&gt;M372)*1)+SUMPRODUCT(($M$5:$M$555=M372)*(ROW($M$5:$M$555)&lt;ROW(M372)))+1</f>
        <v>175</v>
      </c>
      <c r="O372" s="176" t="str">
        <f aca="false">IF(M372&gt;=0.2,"★★★ EXCELLENT",IF(M372&gt;=0.12,"★★  GOOD",IF(M372&gt;=0.07,"★  FAIR",IF(M372&gt;=0.025,"⚠  MARGINAL","✗  AVOID"))))</f>
        <v>⚠  MARGINAL</v>
      </c>
    </row>
    <row r="373" customFormat="false" ht="15" hidden="false" customHeight="true" outlineLevel="0" collapsed="false">
      <c r="A373" s="173" t="n">
        <v>41.8</v>
      </c>
      <c r="B373" s="174" t="n">
        <f aca="false">IF(Calculator!$E$10="YES",IF(A373&lt;Calculator!$G$10,0,MIN(MIN(MOD(A373/Calculator!$F$10,1),1-MOD(A373/Calculator!$F$10,1)),ABS(MOD(A373/Calculator!$F$10,1)-0.5))),1)</f>
        <v>1</v>
      </c>
      <c r="C373" s="174" t="n">
        <f aca="false">IF(Calculator!$E$11="YES",IF(A373&lt;Calculator!$G$11,0,MIN(MIN(MOD(A373/Calculator!$F$11,1),1-MOD(A373/Calculator!$F$11,1)),ABS(MOD(A373/Calculator!$F$11,1)-0.5))),1)</f>
        <v>1</v>
      </c>
      <c r="D373" s="174" t="n">
        <f aca="false">IF(Calculator!$E$12="YES",IF(A373&lt;Calculator!$G$12,0,MIN(MIN(MOD(A373/Calculator!$F$12,1),1-MOD(A373/Calculator!$F$12,1)),ABS(MOD(A373/Calculator!$F$12,1)-0.5))),1)</f>
        <v>1</v>
      </c>
      <c r="E373" s="174" t="n">
        <f aca="false">IF(Calculator!$E$13="YES",IF(A373&lt;Calculator!$G$13,0,MIN(MIN(MOD(A373/Calculator!$F$13,1),1-MOD(A373/Calculator!$F$13,1)),ABS(MOD(A373/Calculator!$F$13,1)-0.5))),1)</f>
        <v>0.0973333333333364</v>
      </c>
      <c r="F373" s="174" t="n">
        <f aca="false">IF(Calculator!$E$14="YES",IF(A373&lt;Calculator!$G$14,0,MIN(MIN(MOD(A373/Calculator!$F$14,1),1-MOD(A373/Calculator!$F$14,1)),ABS(MOD(A373/Calculator!$F$14,1)-0.5))),1)</f>
        <v>0.0300000000000056</v>
      </c>
      <c r="G373" s="174" t="n">
        <f aca="false">IF(Calculator!$E$15="YES",IF(A373&lt;Calculator!$G$15,0,MIN(MIN(MOD(A373/Calculator!$F$15,1),1-MOD(A373/Calculator!$F$15,1)),ABS(MOD(A373/Calculator!$F$15,1)-0.5))),1)</f>
        <v>0.158</v>
      </c>
      <c r="H373" s="174" t="n">
        <f aca="false">IF(Calculator!$E$16="YES",IF(A373&lt;Calculator!$G$16,0,MIN(MIN(MOD(A373/Calculator!$F$16,1),1-MOD(A373/Calculator!$F$16,1)),ABS(MOD(A373/Calculator!$F$16,1)-0.5))),1)</f>
        <v>0.185386666666663</v>
      </c>
      <c r="I373" s="174" t="n">
        <f aca="false">IF(Calculator!$E$17="YES",IF(A373&lt;Calculator!$G$17,0,MIN(MIN(MOD(A373/Calculator!$F$17,1),1-MOD(A373/Calculator!$F$17,1)),ABS(MOD(A373/Calculator!$F$17,1)-0.5))),1)</f>
        <v>0.225999999999995</v>
      </c>
      <c r="J373" s="174" t="n">
        <f aca="false">IF(Calculator!$E$18="YES",IF(A373&lt;Calculator!$G$18,0,MIN(MIN(MOD(A373/Calculator!$F$18,1),1-MOD(A373/Calculator!$F$18,1)),ABS(MOD(A373/Calculator!$F$18,1)-0.5))),1)</f>
        <v>0.18426666666667</v>
      </c>
      <c r="K373" s="174" t="n">
        <f aca="false">IF(Calculator!$E$19="YES",IF(A373&lt;Calculator!$G$19,0,MIN(MIN(MOD(A373/Calculator!$F$19,1),1-MOD(A373/Calculator!$F$19,1)),ABS(MOD(A373/Calculator!$F$19,1)-0.5))),1)</f>
        <v>0.0373333333333346</v>
      </c>
      <c r="L373" s="174" t="n">
        <f aca="false">IF(Calculator!$E$20="YES",IF(A373&lt;Calculator!$G$20,0,MIN(MIN(MOD(A373/Calculator!$F$20,1),1-MOD(A373/Calculator!$F$20,1)),ABS(MOD(A373/Calculator!$F$20,1)-0.5))),1)</f>
        <v>1</v>
      </c>
      <c r="M373" s="174" t="n">
        <f aca="false">MIN(B373:L373)</f>
        <v>0.0300000000000056</v>
      </c>
      <c r="N373" s="174" t="n">
        <f aca="false">SUMPRODUCT(($M$5:$M$555&gt;M373)*1)+SUMPRODUCT(($M$5:$M$555=M373)*(ROW($M$5:$M$555)&lt;ROW(M373)))+1</f>
        <v>214</v>
      </c>
      <c r="O373" s="174" t="str">
        <f aca="false">IF(M373&gt;=0.2,"★★★ EXCELLENT",IF(M373&gt;=0.12,"★★  GOOD",IF(M373&gt;=0.07,"★  FAIR",IF(M373&gt;=0.025,"⚠  MARGINAL","✗  AVOID"))))</f>
        <v>⚠  MARGINAL</v>
      </c>
    </row>
    <row r="374" customFormat="false" ht="15" hidden="false" customHeight="true" outlineLevel="0" collapsed="false">
      <c r="A374" s="175" t="n">
        <v>41.9</v>
      </c>
      <c r="B374" s="176" t="n">
        <f aca="false">IF(Calculator!$E$10="YES",IF(A374&lt;Calculator!$G$10,0,MIN(MIN(MOD(A374/Calculator!$F$10,1),1-MOD(A374/Calculator!$F$10,1)),ABS(MOD(A374/Calculator!$F$10,1)-0.5))),1)</f>
        <v>1</v>
      </c>
      <c r="C374" s="176" t="n">
        <f aca="false">IF(Calculator!$E$11="YES",IF(A374&lt;Calculator!$G$11,0,MIN(MIN(MOD(A374/Calculator!$F$11,1),1-MOD(A374/Calculator!$F$11,1)),ABS(MOD(A374/Calculator!$F$11,1)-0.5))),1)</f>
        <v>1</v>
      </c>
      <c r="D374" s="176" t="n">
        <f aca="false">IF(Calculator!$E$12="YES",IF(A374&lt;Calculator!$G$12,0,MIN(MIN(MOD(A374/Calculator!$F$12,1),1-MOD(A374/Calculator!$F$12,1)),ABS(MOD(A374/Calculator!$F$12,1)-0.5))),1)</f>
        <v>1</v>
      </c>
      <c r="E374" s="176" t="n">
        <f aca="false">IF(Calculator!$E$13="YES",IF(A374&lt;Calculator!$G$13,0,MIN(MIN(MOD(A374/Calculator!$F$13,1),1-MOD(A374/Calculator!$F$13,1)),ABS(MOD(A374/Calculator!$F$13,1)-0.5))),1)</f>
        <v>0.102350877192985</v>
      </c>
      <c r="F374" s="176" t="n">
        <f aca="false">IF(Calculator!$E$14="YES",IF(A374&lt;Calculator!$G$14,0,MIN(MIN(MOD(A374/Calculator!$F$14,1),1-MOD(A374/Calculator!$F$14,1)),ABS(MOD(A374/Calculator!$F$14,1)-0.5))),1)</f>
        <v>0.0228947368421109</v>
      </c>
      <c r="G374" s="176" t="n">
        <f aca="false">IF(Calculator!$E$15="YES",IF(A374&lt;Calculator!$G$15,0,MIN(MIN(MOD(A374/Calculator!$F$15,1),1-MOD(A374/Calculator!$F$15,1)),ABS(MOD(A374/Calculator!$F$15,1)-0.5))),1)</f>
        <v>0.167947368421053</v>
      </c>
      <c r="H374" s="176" t="n">
        <f aca="false">IF(Calculator!$E$16="YES",IF(A374&lt;Calculator!$G$16,0,MIN(MIN(MOD(A374/Calculator!$F$16,1),1-MOD(A374/Calculator!$F$16,1)),ABS(MOD(A374/Calculator!$F$16,1)-0.5))),1)</f>
        <v>0.172672280701751</v>
      </c>
      <c r="I374" s="176" t="n">
        <f aca="false">IF(Calculator!$E$17="YES",IF(A374&lt;Calculator!$G$17,0,MIN(MIN(MOD(A374/Calculator!$F$17,1),1-MOD(A374/Calculator!$F$17,1)),ABS(MOD(A374/Calculator!$F$17,1)-0.5))),1)</f>
        <v>0.2408947368421</v>
      </c>
      <c r="J374" s="176" t="n">
        <f aca="false">IF(Calculator!$E$18="YES",IF(A374&lt;Calculator!$G$18,0,MIN(MIN(MOD(A374/Calculator!$F$18,1),1-MOD(A374/Calculator!$F$18,1)),ABS(MOD(A374/Calculator!$F$18,1)-0.5))),1)</f>
        <v>0.166764912280706</v>
      </c>
      <c r="K374" s="176" t="n">
        <f aca="false">IF(Calculator!$E$19="YES",IF(A374&lt;Calculator!$G$19,0,MIN(MIN(MOD(A374/Calculator!$F$19,1),1-MOD(A374/Calculator!$F$19,1)),ABS(MOD(A374/Calculator!$F$19,1)-0.5))),1)</f>
        <v>0.0170877192982459</v>
      </c>
      <c r="L374" s="176" t="n">
        <f aca="false">IF(Calculator!$E$20="YES",IF(A374&lt;Calculator!$G$20,0,MIN(MIN(MOD(A374/Calculator!$F$20,1),1-MOD(A374/Calculator!$F$20,1)),ABS(MOD(A374/Calculator!$F$20,1)-0.5))),1)</f>
        <v>1</v>
      </c>
      <c r="M374" s="176" t="n">
        <f aca="false">MIN(B374:L374)</f>
        <v>0.0170877192982459</v>
      </c>
      <c r="N374" s="176" t="n">
        <f aca="false">SUMPRODUCT(($M$5:$M$555&gt;M374)*1)+SUMPRODUCT(($M$5:$M$555=M374)*(ROW($M$5:$M$555)&lt;ROW(M374)))+1</f>
        <v>313</v>
      </c>
      <c r="O374" s="176" t="str">
        <f aca="false">IF(M374&gt;=0.2,"★★★ EXCELLENT",IF(M374&gt;=0.12,"★★  GOOD",IF(M374&gt;=0.07,"★  FAIR",IF(M374&gt;=0.025,"⚠  MARGINAL","✗  AVOID"))))</f>
        <v>✗  AVOID</v>
      </c>
    </row>
    <row r="375" customFormat="false" ht="15" hidden="false" customHeight="true" outlineLevel="0" collapsed="false">
      <c r="A375" s="173" t="n">
        <v>42</v>
      </c>
      <c r="B375" s="174" t="n">
        <f aca="false">IF(Calculator!$E$10="YES",IF(A375&lt;Calculator!$G$10,0,MIN(MIN(MOD(A375/Calculator!$F$10,1),1-MOD(A375/Calculator!$F$10,1)),ABS(MOD(A375/Calculator!$F$10,1)-0.5))),1)</f>
        <v>1</v>
      </c>
      <c r="C375" s="174" t="n">
        <f aca="false">IF(Calculator!$E$11="YES",IF(A375&lt;Calculator!$G$11,0,MIN(MIN(MOD(A375/Calculator!$F$11,1),1-MOD(A375/Calculator!$F$11,1)),ABS(MOD(A375/Calculator!$F$11,1)-0.5))),1)</f>
        <v>1</v>
      </c>
      <c r="D375" s="174" t="n">
        <f aca="false">IF(Calculator!$E$12="YES",IF(A375&lt;Calculator!$G$12,0,MIN(MIN(MOD(A375/Calculator!$F$12,1),1-MOD(A375/Calculator!$F$12,1)),ABS(MOD(A375/Calculator!$F$12,1)-0.5))),1)</f>
        <v>1</v>
      </c>
      <c r="E375" s="174" t="n">
        <f aca="false">IF(Calculator!$E$13="YES",IF(A375&lt;Calculator!$G$13,0,MIN(MIN(MOD(A375/Calculator!$F$13,1),1-MOD(A375/Calculator!$F$13,1)),ABS(MOD(A375/Calculator!$F$13,1)-0.5))),1)</f>
        <v>0.107368421052635</v>
      </c>
      <c r="F375" s="174" t="n">
        <f aca="false">IF(Calculator!$E$14="YES",IF(A375&lt;Calculator!$G$14,0,MIN(MIN(MOD(A375/Calculator!$F$14,1),1-MOD(A375/Calculator!$F$14,1)),ABS(MOD(A375/Calculator!$F$14,1)-0.5))),1)</f>
        <v>0.0157894736842157</v>
      </c>
      <c r="G375" s="174" t="n">
        <f aca="false">IF(Calculator!$E$15="YES",IF(A375&lt;Calculator!$G$15,0,MIN(MIN(MOD(A375/Calculator!$F$15,1),1-MOD(A375/Calculator!$F$15,1)),ABS(MOD(A375/Calculator!$F$15,1)-0.5))),1)</f>
        <v>0.177894736842106</v>
      </c>
      <c r="H375" s="174" t="n">
        <f aca="false">IF(Calculator!$E$16="YES",IF(A375&lt;Calculator!$G$16,0,MIN(MIN(MOD(A375/Calculator!$F$16,1),1-MOD(A375/Calculator!$F$16,1)),ABS(MOD(A375/Calculator!$F$16,1)-0.5))),1)</f>
        <v>0.159957894736839</v>
      </c>
      <c r="I375" s="174" t="n">
        <f aca="false">IF(Calculator!$E$17="YES",IF(A375&lt;Calculator!$G$17,0,MIN(MIN(MOD(A375/Calculator!$F$17,1),1-MOD(A375/Calculator!$F$17,1)),ABS(MOD(A375/Calculator!$F$17,1)-0.5))),1)</f>
        <v>0.244210526315794</v>
      </c>
      <c r="J375" s="174" t="n">
        <f aca="false">IF(Calculator!$E$18="YES",IF(A375&lt;Calculator!$G$18,0,MIN(MIN(MOD(A375/Calculator!$F$18,1),1-MOD(A375/Calculator!$F$18,1)),ABS(MOD(A375/Calculator!$F$18,1)-0.5))),1)</f>
        <v>0.14926315789474</v>
      </c>
      <c r="K375" s="174" t="n">
        <f aca="false">IF(Calculator!$E$19="YES",IF(A375&lt;Calculator!$G$19,0,MIN(MIN(MOD(A375/Calculator!$F$19,1),1-MOD(A375/Calculator!$F$19,1)),ABS(MOD(A375/Calculator!$F$19,1)-0.5))),1)</f>
        <v>0.00315789473684269</v>
      </c>
      <c r="L375" s="174" t="n">
        <f aca="false">IF(Calculator!$E$20="YES",IF(A375&lt;Calculator!$G$20,0,MIN(MIN(MOD(A375/Calculator!$F$20,1),1-MOD(A375/Calculator!$F$20,1)),ABS(MOD(A375/Calculator!$F$20,1)-0.5))),1)</f>
        <v>1</v>
      </c>
      <c r="M375" s="174" t="n">
        <f aca="false">MIN(B375:L375)</f>
        <v>0.00315789473684269</v>
      </c>
      <c r="N375" s="174" t="n">
        <f aca="false">SUMPRODUCT(($M$5:$M$555&gt;M375)*1)+SUMPRODUCT(($M$5:$M$555=M375)*(ROW($M$5:$M$555)&lt;ROW(M375)))+1</f>
        <v>459</v>
      </c>
      <c r="O375" s="174" t="str">
        <f aca="false">IF(M375&gt;=0.2,"★★★ EXCELLENT",IF(M375&gt;=0.12,"★★  GOOD",IF(M375&gt;=0.07,"★  FAIR",IF(M375&gt;=0.025,"⚠  MARGINAL","✗  AVOID"))))</f>
        <v>✗  AVOID</v>
      </c>
    </row>
    <row r="376" customFormat="false" ht="15" hidden="false" customHeight="true" outlineLevel="0" collapsed="false">
      <c r="A376" s="175" t="n">
        <v>42.1</v>
      </c>
      <c r="B376" s="176" t="n">
        <f aca="false">IF(Calculator!$E$10="YES",IF(A376&lt;Calculator!$G$10,0,MIN(MIN(MOD(A376/Calculator!$F$10,1),1-MOD(A376/Calculator!$F$10,1)),ABS(MOD(A376/Calculator!$F$10,1)-0.5))),1)</f>
        <v>1</v>
      </c>
      <c r="C376" s="176" t="n">
        <f aca="false">IF(Calculator!$E$11="YES",IF(A376&lt;Calculator!$G$11,0,MIN(MIN(MOD(A376/Calculator!$F$11,1),1-MOD(A376/Calculator!$F$11,1)),ABS(MOD(A376/Calculator!$F$11,1)-0.5))),1)</f>
        <v>1</v>
      </c>
      <c r="D376" s="176" t="n">
        <f aca="false">IF(Calculator!$E$12="YES",IF(A376&lt;Calculator!$G$12,0,MIN(MIN(MOD(A376/Calculator!$F$12,1),1-MOD(A376/Calculator!$F$12,1)),ABS(MOD(A376/Calculator!$F$12,1)-0.5))),1)</f>
        <v>1</v>
      </c>
      <c r="E376" s="176" t="n">
        <f aca="false">IF(Calculator!$E$13="YES",IF(A376&lt;Calculator!$G$13,0,MIN(MIN(MOD(A376/Calculator!$F$13,1),1-MOD(A376/Calculator!$F$13,1)),ABS(MOD(A376/Calculator!$F$13,1)-0.5))),1)</f>
        <v>0.112385964912284</v>
      </c>
      <c r="F376" s="176" t="n">
        <f aca="false">IF(Calculator!$E$14="YES",IF(A376&lt;Calculator!$G$14,0,MIN(MIN(MOD(A376/Calculator!$F$14,1),1-MOD(A376/Calculator!$F$14,1)),ABS(MOD(A376/Calculator!$F$14,1)-0.5))),1)</f>
        <v>0.00868421052632096</v>
      </c>
      <c r="G376" s="176" t="n">
        <f aca="false">IF(Calculator!$E$15="YES",IF(A376&lt;Calculator!$G$15,0,MIN(MIN(MOD(A376/Calculator!$F$15,1),1-MOD(A376/Calculator!$F$15,1)),ABS(MOD(A376/Calculator!$F$15,1)-0.5))),1)</f>
        <v>0.187842105263158</v>
      </c>
      <c r="H376" s="176" t="n">
        <f aca="false">IF(Calculator!$E$16="YES",IF(A376&lt;Calculator!$G$16,0,MIN(MIN(MOD(A376/Calculator!$F$16,1),1-MOD(A376/Calculator!$F$16,1)),ABS(MOD(A376/Calculator!$F$16,1)-0.5))),1)</f>
        <v>0.147243508771926</v>
      </c>
      <c r="I376" s="176" t="n">
        <f aca="false">IF(Calculator!$E$17="YES",IF(A376&lt;Calculator!$G$17,0,MIN(MIN(MOD(A376/Calculator!$F$17,1),1-MOD(A376/Calculator!$F$17,1)),ABS(MOD(A376/Calculator!$F$17,1)-0.5))),1)</f>
        <v>0.229315789473689</v>
      </c>
      <c r="J376" s="176" t="n">
        <f aca="false">IF(Calculator!$E$18="YES",IF(A376&lt;Calculator!$G$18,0,MIN(MIN(MOD(A376/Calculator!$F$18,1),1-MOD(A376/Calculator!$F$18,1)),ABS(MOD(A376/Calculator!$F$18,1)-0.5))),1)</f>
        <v>0.131761403508775</v>
      </c>
      <c r="K376" s="176" t="n">
        <f aca="false">IF(Calculator!$E$19="YES",IF(A376&lt;Calculator!$G$19,0,MIN(MIN(MOD(A376/Calculator!$F$19,1),1-MOD(A376/Calculator!$F$19,1)),ABS(MOD(A376/Calculator!$F$19,1)-0.5))),1)</f>
        <v>0.0234035087719295</v>
      </c>
      <c r="L376" s="176" t="n">
        <f aca="false">IF(Calculator!$E$20="YES",IF(A376&lt;Calculator!$G$20,0,MIN(MIN(MOD(A376/Calculator!$F$20,1),1-MOD(A376/Calculator!$F$20,1)),ABS(MOD(A376/Calculator!$F$20,1)-0.5))),1)</f>
        <v>1</v>
      </c>
      <c r="M376" s="176" t="n">
        <f aca="false">MIN(B376:L376)</f>
        <v>0.00868421052632096</v>
      </c>
      <c r="N376" s="176" t="n">
        <f aca="false">SUMPRODUCT(($M$5:$M$555&gt;M376)*1)+SUMPRODUCT(($M$5:$M$555=M376)*(ROW($M$5:$M$555)&lt;ROW(M376)))+1</f>
        <v>394</v>
      </c>
      <c r="O376" s="176" t="str">
        <f aca="false">IF(M376&gt;=0.2,"★★★ EXCELLENT",IF(M376&gt;=0.12,"★★  GOOD",IF(M376&gt;=0.07,"★  FAIR",IF(M376&gt;=0.025,"⚠  MARGINAL","✗  AVOID"))))</f>
        <v>✗  AVOID</v>
      </c>
    </row>
    <row r="377" customFormat="false" ht="15" hidden="false" customHeight="true" outlineLevel="0" collapsed="false">
      <c r="A377" s="173" t="n">
        <v>42.2</v>
      </c>
      <c r="B377" s="174" t="n">
        <f aca="false">IF(Calculator!$E$10="YES",IF(A377&lt;Calculator!$G$10,0,MIN(MIN(MOD(A377/Calculator!$F$10,1),1-MOD(A377/Calculator!$F$10,1)),ABS(MOD(A377/Calculator!$F$10,1)-0.5))),1)</f>
        <v>1</v>
      </c>
      <c r="C377" s="174" t="n">
        <f aca="false">IF(Calculator!$E$11="YES",IF(A377&lt;Calculator!$G$11,0,MIN(MIN(MOD(A377/Calculator!$F$11,1),1-MOD(A377/Calculator!$F$11,1)),ABS(MOD(A377/Calculator!$F$11,1)-0.5))),1)</f>
        <v>1</v>
      </c>
      <c r="D377" s="174" t="n">
        <f aca="false">IF(Calculator!$E$12="YES",IF(A377&lt;Calculator!$G$12,0,MIN(MIN(MOD(A377/Calculator!$F$12,1),1-MOD(A377/Calculator!$F$12,1)),ABS(MOD(A377/Calculator!$F$12,1)-0.5))),1)</f>
        <v>1</v>
      </c>
      <c r="E377" s="174" t="n">
        <f aca="false">IF(Calculator!$E$13="YES",IF(A377&lt;Calculator!$G$13,0,MIN(MIN(MOD(A377/Calculator!$F$13,1),1-MOD(A377/Calculator!$F$13,1)),ABS(MOD(A377/Calculator!$F$13,1)-0.5))),1)</f>
        <v>0.117403508771933</v>
      </c>
      <c r="F377" s="174" t="n">
        <f aca="false">IF(Calculator!$E$14="YES",IF(A377&lt;Calculator!$G$14,0,MIN(MIN(MOD(A377/Calculator!$F$14,1),1-MOD(A377/Calculator!$F$14,1)),ABS(MOD(A377/Calculator!$F$14,1)-0.5))),1)</f>
        <v>0.00157894736842623</v>
      </c>
      <c r="G377" s="174" t="n">
        <f aca="false">IF(Calculator!$E$15="YES",IF(A377&lt;Calculator!$G$15,0,MIN(MIN(MOD(A377/Calculator!$F$15,1),1-MOD(A377/Calculator!$F$15,1)),ABS(MOD(A377/Calculator!$F$15,1)-0.5))),1)</f>
        <v>0.197789473684211</v>
      </c>
      <c r="H377" s="174" t="n">
        <f aca="false">IF(Calculator!$E$16="YES",IF(A377&lt;Calculator!$G$16,0,MIN(MIN(MOD(A377/Calculator!$F$16,1),1-MOD(A377/Calculator!$F$16,1)),ABS(MOD(A377/Calculator!$F$16,1)-0.5))),1)</f>
        <v>0.134529122807013</v>
      </c>
      <c r="I377" s="174" t="n">
        <f aca="false">IF(Calculator!$E$17="YES",IF(A377&lt;Calculator!$G$17,0,MIN(MIN(MOD(A377/Calculator!$F$17,1),1-MOD(A377/Calculator!$F$17,1)),ABS(MOD(A377/Calculator!$F$17,1)-0.5))),1)</f>
        <v>0.214421052631583</v>
      </c>
      <c r="J377" s="174" t="n">
        <f aca="false">IF(Calculator!$E$18="YES",IF(A377&lt;Calculator!$G$18,0,MIN(MIN(MOD(A377/Calculator!$F$18,1),1-MOD(A377/Calculator!$F$18,1)),ABS(MOD(A377/Calculator!$F$18,1)-0.5))),1)</f>
        <v>0.11425964912281</v>
      </c>
      <c r="K377" s="174" t="n">
        <f aca="false">IF(Calculator!$E$19="YES",IF(A377&lt;Calculator!$G$19,0,MIN(MIN(MOD(A377/Calculator!$F$19,1),1-MOD(A377/Calculator!$F$19,1)),ABS(MOD(A377/Calculator!$F$19,1)-0.5))),1)</f>
        <v>0.0436491228070182</v>
      </c>
      <c r="L377" s="174" t="n">
        <f aca="false">IF(Calculator!$E$20="YES",IF(A377&lt;Calculator!$G$20,0,MIN(MIN(MOD(A377/Calculator!$F$20,1),1-MOD(A377/Calculator!$F$20,1)),ABS(MOD(A377/Calculator!$F$20,1)-0.5))),1)</f>
        <v>1</v>
      </c>
      <c r="M377" s="174" t="n">
        <f aca="false">MIN(B377:L377)</f>
        <v>0.00157894736842623</v>
      </c>
      <c r="N377" s="174" t="n">
        <f aca="false">SUMPRODUCT(($M$5:$M$555&gt;M377)*1)+SUMPRODUCT(($M$5:$M$555=M377)*(ROW($M$5:$M$555)&lt;ROW(M377)))+1</f>
        <v>476</v>
      </c>
      <c r="O377" s="174" t="str">
        <f aca="false">IF(M377&gt;=0.2,"★★★ EXCELLENT",IF(M377&gt;=0.12,"★★  GOOD",IF(M377&gt;=0.07,"★  FAIR",IF(M377&gt;=0.025,"⚠  MARGINAL","✗  AVOID"))))</f>
        <v>✗  AVOID</v>
      </c>
    </row>
    <row r="378" customFormat="false" ht="15" hidden="false" customHeight="true" outlineLevel="0" collapsed="false">
      <c r="A378" s="175" t="n">
        <v>42.3</v>
      </c>
      <c r="B378" s="176" t="n">
        <f aca="false">IF(Calculator!$E$10="YES",IF(A378&lt;Calculator!$G$10,0,MIN(MIN(MOD(A378/Calculator!$F$10,1),1-MOD(A378/Calculator!$F$10,1)),ABS(MOD(A378/Calculator!$F$10,1)-0.5))),1)</f>
        <v>1</v>
      </c>
      <c r="C378" s="176" t="n">
        <f aca="false">IF(Calculator!$E$11="YES",IF(A378&lt;Calculator!$G$11,0,MIN(MIN(MOD(A378/Calculator!$F$11,1),1-MOD(A378/Calculator!$F$11,1)),ABS(MOD(A378/Calculator!$F$11,1)-0.5))),1)</f>
        <v>1</v>
      </c>
      <c r="D378" s="176" t="n">
        <f aca="false">IF(Calculator!$E$12="YES",IF(A378&lt;Calculator!$G$12,0,MIN(MIN(MOD(A378/Calculator!$F$12,1),1-MOD(A378/Calculator!$F$12,1)),ABS(MOD(A378/Calculator!$F$12,1)-0.5))),1)</f>
        <v>1</v>
      </c>
      <c r="E378" s="176" t="n">
        <f aca="false">IF(Calculator!$E$13="YES",IF(A378&lt;Calculator!$G$13,0,MIN(MIN(MOD(A378/Calculator!$F$13,1),1-MOD(A378/Calculator!$F$13,1)),ABS(MOD(A378/Calculator!$F$13,1)-0.5))),1)</f>
        <v>0.122421052631582</v>
      </c>
      <c r="F378" s="176" t="n">
        <f aca="false">IF(Calculator!$E$14="YES",IF(A378&lt;Calculator!$G$14,0,MIN(MIN(MOD(A378/Calculator!$F$14,1),1-MOD(A378/Calculator!$F$14,1)),ABS(MOD(A378/Calculator!$F$14,1)-0.5))),1)</f>
        <v>0.00552631578946805</v>
      </c>
      <c r="G378" s="176" t="n">
        <f aca="false">IF(Calculator!$E$15="YES",IF(A378&lt;Calculator!$G$15,0,MIN(MIN(MOD(A378/Calculator!$F$15,1),1-MOD(A378/Calculator!$F$15,1)),ABS(MOD(A378/Calculator!$F$15,1)-0.5))),1)</f>
        <v>0.207736842105263</v>
      </c>
      <c r="H378" s="176" t="n">
        <f aca="false">IF(Calculator!$E$16="YES",IF(A378&lt;Calculator!$G$16,0,MIN(MIN(MOD(A378/Calculator!$F$16,1),1-MOD(A378/Calculator!$F$16,1)),ABS(MOD(A378/Calculator!$F$16,1)-0.5))),1)</f>
        <v>0.121814736842102</v>
      </c>
      <c r="I378" s="176" t="n">
        <f aca="false">IF(Calculator!$E$17="YES",IF(A378&lt;Calculator!$G$17,0,MIN(MIN(MOD(A378/Calculator!$F$17,1),1-MOD(A378/Calculator!$F$17,1)),ABS(MOD(A378/Calculator!$F$17,1)-0.5))),1)</f>
        <v>0.199526315789479</v>
      </c>
      <c r="J378" s="176" t="n">
        <f aca="false">IF(Calculator!$E$18="YES",IF(A378&lt;Calculator!$G$18,0,MIN(MIN(MOD(A378/Calculator!$F$18,1),1-MOD(A378/Calculator!$F$18,1)),ABS(MOD(A378/Calculator!$F$18,1)-0.5))),1)</f>
        <v>0.0967578947368457</v>
      </c>
      <c r="K378" s="176" t="n">
        <f aca="false">IF(Calculator!$E$19="YES",IF(A378&lt;Calculator!$G$19,0,MIN(MIN(MOD(A378/Calculator!$F$19,1),1-MOD(A378/Calculator!$F$19,1)),ABS(MOD(A378/Calculator!$F$19,1)-0.5))),1)</f>
        <v>0.063894736842105</v>
      </c>
      <c r="L378" s="176" t="n">
        <f aca="false">IF(Calculator!$E$20="YES",IF(A378&lt;Calculator!$G$20,0,MIN(MIN(MOD(A378/Calculator!$F$20,1),1-MOD(A378/Calculator!$F$20,1)),ABS(MOD(A378/Calculator!$F$20,1)-0.5))),1)</f>
        <v>1</v>
      </c>
      <c r="M378" s="176" t="n">
        <f aca="false">MIN(B378:L378)</f>
        <v>0.00552631578946805</v>
      </c>
      <c r="N378" s="176" t="n">
        <f aca="false">SUMPRODUCT(($M$5:$M$555&gt;M378)*1)+SUMPRODUCT(($M$5:$M$555=M378)*(ROW($M$5:$M$555)&lt;ROW(M378)))+1</f>
        <v>426</v>
      </c>
      <c r="O378" s="176" t="str">
        <f aca="false">IF(M378&gt;=0.2,"★★★ EXCELLENT",IF(M378&gt;=0.12,"★★  GOOD",IF(M378&gt;=0.07,"★  FAIR",IF(M378&gt;=0.025,"⚠  MARGINAL","✗  AVOID"))))</f>
        <v>✗  AVOID</v>
      </c>
    </row>
    <row r="379" customFormat="false" ht="15" hidden="false" customHeight="true" outlineLevel="0" collapsed="false">
      <c r="A379" s="173" t="n">
        <v>42.4</v>
      </c>
      <c r="B379" s="174" t="n">
        <f aca="false">IF(Calculator!$E$10="YES",IF(A379&lt;Calculator!$G$10,0,MIN(MIN(MOD(A379/Calculator!$F$10,1),1-MOD(A379/Calculator!$F$10,1)),ABS(MOD(A379/Calculator!$F$10,1)-0.5))),1)</f>
        <v>1</v>
      </c>
      <c r="C379" s="174" t="n">
        <f aca="false">IF(Calculator!$E$11="YES",IF(A379&lt;Calculator!$G$11,0,MIN(MIN(MOD(A379/Calculator!$F$11,1),1-MOD(A379/Calculator!$F$11,1)),ABS(MOD(A379/Calculator!$F$11,1)-0.5))),1)</f>
        <v>1</v>
      </c>
      <c r="D379" s="174" t="n">
        <f aca="false">IF(Calculator!$E$12="YES",IF(A379&lt;Calculator!$G$12,0,MIN(MIN(MOD(A379/Calculator!$F$12,1),1-MOD(A379/Calculator!$F$12,1)),ABS(MOD(A379/Calculator!$F$12,1)-0.5))),1)</f>
        <v>1</v>
      </c>
      <c r="E379" s="174" t="n">
        <f aca="false">IF(Calculator!$E$13="YES",IF(A379&lt;Calculator!$G$13,0,MIN(MIN(MOD(A379/Calculator!$F$13,1),1-MOD(A379/Calculator!$F$13,1)),ABS(MOD(A379/Calculator!$F$13,1)-0.5))),1)</f>
        <v>0.127438596491231</v>
      </c>
      <c r="F379" s="174" t="n">
        <f aca="false">IF(Calculator!$E$14="YES",IF(A379&lt;Calculator!$G$14,0,MIN(MIN(MOD(A379/Calculator!$F$14,1),1-MOD(A379/Calculator!$F$14,1)),ABS(MOD(A379/Calculator!$F$14,1)-0.5))),1)</f>
        <v>0.0126315789473628</v>
      </c>
      <c r="G379" s="174" t="n">
        <f aca="false">IF(Calculator!$E$15="YES",IF(A379&lt;Calculator!$G$15,0,MIN(MIN(MOD(A379/Calculator!$F$15,1),1-MOD(A379/Calculator!$F$15,1)),ABS(MOD(A379/Calculator!$F$15,1)-0.5))),1)</f>
        <v>0.217684210526316</v>
      </c>
      <c r="H379" s="174" t="n">
        <f aca="false">IF(Calculator!$E$16="YES",IF(A379&lt;Calculator!$G$16,0,MIN(MIN(MOD(A379/Calculator!$F$16,1),1-MOD(A379/Calculator!$F$16,1)),ABS(MOD(A379/Calculator!$F$16,1)-0.5))),1)</f>
        <v>0.109100350877189</v>
      </c>
      <c r="I379" s="174" t="n">
        <f aca="false">IF(Calculator!$E$17="YES",IF(A379&lt;Calculator!$G$17,0,MIN(MIN(MOD(A379/Calculator!$F$17,1),1-MOD(A379/Calculator!$F$17,1)),ABS(MOD(A379/Calculator!$F$17,1)-0.5))),1)</f>
        <v>0.184631578947373</v>
      </c>
      <c r="J379" s="174" t="n">
        <f aca="false">IF(Calculator!$E$18="YES",IF(A379&lt;Calculator!$G$18,0,MIN(MIN(MOD(A379/Calculator!$F$18,1),1-MOD(A379/Calculator!$F$18,1)),ABS(MOD(A379/Calculator!$F$18,1)-0.5))),1)</f>
        <v>0.0792561403508811</v>
      </c>
      <c r="K379" s="174" t="n">
        <f aca="false">IF(Calculator!$E$19="YES",IF(A379&lt;Calculator!$G$19,0,MIN(MIN(MOD(A379/Calculator!$F$19,1),1-MOD(A379/Calculator!$F$19,1)),ABS(MOD(A379/Calculator!$F$19,1)-0.5))),1)</f>
        <v>0.0841403508771919</v>
      </c>
      <c r="L379" s="174" t="n">
        <f aca="false">IF(Calculator!$E$20="YES",IF(A379&lt;Calculator!$G$20,0,MIN(MIN(MOD(A379/Calculator!$F$20,1),1-MOD(A379/Calculator!$F$20,1)),ABS(MOD(A379/Calculator!$F$20,1)-0.5))),1)</f>
        <v>1</v>
      </c>
      <c r="M379" s="174" t="n">
        <f aca="false">MIN(B379:L379)</f>
        <v>0.0126315789473628</v>
      </c>
      <c r="N379" s="174" t="n">
        <f aca="false">SUMPRODUCT(($M$5:$M$555&gt;M379)*1)+SUMPRODUCT(($M$5:$M$555=M379)*(ROW($M$5:$M$555)&lt;ROW(M379)))+1</f>
        <v>354</v>
      </c>
      <c r="O379" s="174" t="str">
        <f aca="false">IF(M379&gt;=0.2,"★★★ EXCELLENT",IF(M379&gt;=0.12,"★★  GOOD",IF(M379&gt;=0.07,"★  FAIR",IF(M379&gt;=0.025,"⚠  MARGINAL","✗  AVOID"))))</f>
        <v>✗  AVOID</v>
      </c>
    </row>
    <row r="380" customFormat="false" ht="15" hidden="false" customHeight="true" outlineLevel="0" collapsed="false">
      <c r="A380" s="175" t="n">
        <v>42.5</v>
      </c>
      <c r="B380" s="176" t="n">
        <f aca="false">IF(Calculator!$E$10="YES",IF(A380&lt;Calculator!$G$10,0,MIN(MIN(MOD(A380/Calculator!$F$10,1),1-MOD(A380/Calculator!$F$10,1)),ABS(MOD(A380/Calculator!$F$10,1)-0.5))),1)</f>
        <v>1</v>
      </c>
      <c r="C380" s="176" t="n">
        <f aca="false">IF(Calculator!$E$11="YES",IF(A380&lt;Calculator!$G$11,0,MIN(MIN(MOD(A380/Calculator!$F$11,1),1-MOD(A380/Calculator!$F$11,1)),ABS(MOD(A380/Calculator!$F$11,1)-0.5))),1)</f>
        <v>1</v>
      </c>
      <c r="D380" s="176" t="n">
        <f aca="false">IF(Calculator!$E$12="YES",IF(A380&lt;Calculator!$G$12,0,MIN(MIN(MOD(A380/Calculator!$F$12,1),1-MOD(A380/Calculator!$F$12,1)),ABS(MOD(A380/Calculator!$F$12,1)-0.5))),1)</f>
        <v>1</v>
      </c>
      <c r="E380" s="176" t="n">
        <f aca="false">IF(Calculator!$E$13="YES",IF(A380&lt;Calculator!$G$13,0,MIN(MIN(MOD(A380/Calculator!$F$13,1),1-MOD(A380/Calculator!$F$13,1)),ABS(MOD(A380/Calculator!$F$13,1)-0.5))),1)</f>
        <v>0.13245614035088</v>
      </c>
      <c r="F380" s="176" t="n">
        <f aca="false">IF(Calculator!$E$14="YES",IF(A380&lt;Calculator!$G$14,0,MIN(MIN(MOD(A380/Calculator!$F$14,1),1-MOD(A380/Calculator!$F$14,1)),ABS(MOD(A380/Calculator!$F$14,1)-0.5))),1)</f>
        <v>0.0197368421052579</v>
      </c>
      <c r="G380" s="176" t="n">
        <f aca="false">IF(Calculator!$E$15="YES",IF(A380&lt;Calculator!$G$15,0,MIN(MIN(MOD(A380/Calculator!$F$15,1),1-MOD(A380/Calculator!$F$15,1)),ABS(MOD(A380/Calculator!$F$15,1)-0.5))),1)</f>
        <v>0.227631578947369</v>
      </c>
      <c r="H380" s="176" t="n">
        <f aca="false">IF(Calculator!$E$16="YES",IF(A380&lt;Calculator!$G$16,0,MIN(MIN(MOD(A380/Calculator!$F$16,1),1-MOD(A380/Calculator!$F$16,1)),ABS(MOD(A380/Calculator!$F$16,1)-0.5))),1)</f>
        <v>0.0963859649122769</v>
      </c>
      <c r="I380" s="176" t="n">
        <f aca="false">IF(Calculator!$E$17="YES",IF(A380&lt;Calculator!$G$17,0,MIN(MIN(MOD(A380/Calculator!$F$17,1),1-MOD(A380/Calculator!$F$17,1)),ABS(MOD(A380/Calculator!$F$17,1)-0.5))),1)</f>
        <v>0.169736842105268</v>
      </c>
      <c r="J380" s="176" t="n">
        <f aca="false">IF(Calculator!$E$18="YES",IF(A380&lt;Calculator!$G$18,0,MIN(MIN(MOD(A380/Calculator!$F$18,1),1-MOD(A380/Calculator!$F$18,1)),ABS(MOD(A380/Calculator!$F$18,1)-0.5))),1)</f>
        <v>0.0617543859649157</v>
      </c>
      <c r="K380" s="176" t="n">
        <f aca="false">IF(Calculator!$E$19="YES",IF(A380&lt;Calculator!$G$19,0,MIN(MIN(MOD(A380/Calculator!$F$19,1),1-MOD(A380/Calculator!$F$19,1)),ABS(MOD(A380/Calculator!$F$19,1)-0.5))),1)</f>
        <v>0.10438596491228</v>
      </c>
      <c r="L380" s="176" t="n">
        <f aca="false">IF(Calculator!$E$20="YES",IF(A380&lt;Calculator!$G$20,0,MIN(MIN(MOD(A380/Calculator!$F$20,1),1-MOD(A380/Calculator!$F$20,1)),ABS(MOD(A380/Calculator!$F$20,1)-0.5))),1)</f>
        <v>1</v>
      </c>
      <c r="M380" s="176" t="n">
        <f aca="false">MIN(B380:L380)</f>
        <v>0.0197368421052579</v>
      </c>
      <c r="N380" s="176" t="n">
        <f aca="false">SUMPRODUCT(($M$5:$M$555&gt;M380)*1)+SUMPRODUCT(($M$5:$M$555=M380)*(ROW($M$5:$M$555)&lt;ROW(M380)))+1</f>
        <v>295</v>
      </c>
      <c r="O380" s="176" t="str">
        <f aca="false">IF(M380&gt;=0.2,"★★★ EXCELLENT",IF(M380&gt;=0.12,"★★  GOOD",IF(M380&gt;=0.07,"★  FAIR",IF(M380&gt;=0.025,"⚠  MARGINAL","✗  AVOID"))))</f>
        <v>✗  AVOID</v>
      </c>
    </row>
    <row r="381" customFormat="false" ht="15" hidden="false" customHeight="true" outlineLevel="0" collapsed="false">
      <c r="A381" s="173" t="n">
        <v>42.6</v>
      </c>
      <c r="B381" s="174" t="n">
        <f aca="false">IF(Calculator!$E$10="YES",IF(A381&lt;Calculator!$G$10,0,MIN(MIN(MOD(A381/Calculator!$F$10,1),1-MOD(A381/Calculator!$F$10,1)),ABS(MOD(A381/Calculator!$F$10,1)-0.5))),1)</f>
        <v>1</v>
      </c>
      <c r="C381" s="174" t="n">
        <f aca="false">IF(Calculator!$E$11="YES",IF(A381&lt;Calculator!$G$11,0,MIN(MIN(MOD(A381/Calculator!$F$11,1),1-MOD(A381/Calculator!$F$11,1)),ABS(MOD(A381/Calculator!$F$11,1)-0.5))),1)</f>
        <v>1</v>
      </c>
      <c r="D381" s="174" t="n">
        <f aca="false">IF(Calculator!$E$12="YES",IF(A381&lt;Calculator!$G$12,0,MIN(MIN(MOD(A381/Calculator!$F$12,1),1-MOD(A381/Calculator!$F$12,1)),ABS(MOD(A381/Calculator!$F$12,1)-0.5))),1)</f>
        <v>1</v>
      </c>
      <c r="E381" s="174" t="n">
        <f aca="false">IF(Calculator!$E$13="YES",IF(A381&lt;Calculator!$G$13,0,MIN(MIN(MOD(A381/Calculator!$F$13,1),1-MOD(A381/Calculator!$F$13,1)),ABS(MOD(A381/Calculator!$F$13,1)-0.5))),1)</f>
        <v>0.13747368421053</v>
      </c>
      <c r="F381" s="174" t="n">
        <f aca="false">IF(Calculator!$E$14="YES",IF(A381&lt;Calculator!$G$14,0,MIN(MIN(MOD(A381/Calculator!$F$14,1),1-MOD(A381/Calculator!$F$14,1)),ABS(MOD(A381/Calculator!$F$14,1)-0.5))),1)</f>
        <v>0.0268421052631527</v>
      </c>
      <c r="G381" s="174" t="n">
        <f aca="false">IF(Calculator!$E$15="YES",IF(A381&lt;Calculator!$G$15,0,MIN(MIN(MOD(A381/Calculator!$F$15,1),1-MOD(A381/Calculator!$F$15,1)),ABS(MOD(A381/Calculator!$F$15,1)-0.5))),1)</f>
        <v>0.237578947368421</v>
      </c>
      <c r="H381" s="174" t="n">
        <f aca="false">IF(Calculator!$E$16="YES",IF(A381&lt;Calculator!$G$16,0,MIN(MIN(MOD(A381/Calculator!$F$16,1),1-MOD(A381/Calculator!$F$16,1)),ABS(MOD(A381/Calculator!$F$16,1)-0.5))),1)</f>
        <v>0.0836715789473645</v>
      </c>
      <c r="I381" s="174" t="n">
        <f aca="false">IF(Calculator!$E$17="YES",IF(A381&lt;Calculator!$G$17,0,MIN(MIN(MOD(A381/Calculator!$F$17,1),1-MOD(A381/Calculator!$F$17,1)),ABS(MOD(A381/Calculator!$F$17,1)-0.5))),1)</f>
        <v>0.154842105263162</v>
      </c>
      <c r="J381" s="174" t="n">
        <f aca="false">IF(Calculator!$E$18="YES",IF(A381&lt;Calculator!$G$18,0,MIN(MIN(MOD(A381/Calculator!$F$18,1),1-MOD(A381/Calculator!$F$18,1)),ABS(MOD(A381/Calculator!$F$18,1)-0.5))),1)</f>
        <v>0.0442526315789511</v>
      </c>
      <c r="K381" s="174" t="n">
        <f aca="false">IF(Calculator!$E$19="YES",IF(A381&lt;Calculator!$G$19,0,MIN(MIN(MOD(A381/Calculator!$F$19,1),1-MOD(A381/Calculator!$F$19,1)),ABS(MOD(A381/Calculator!$F$19,1)-0.5))),1)</f>
        <v>0.124631578947369</v>
      </c>
      <c r="L381" s="174" t="n">
        <f aca="false">IF(Calculator!$E$20="YES",IF(A381&lt;Calculator!$G$20,0,MIN(MIN(MOD(A381/Calculator!$F$20,1),1-MOD(A381/Calculator!$F$20,1)),ABS(MOD(A381/Calculator!$F$20,1)-0.5))),1)</f>
        <v>1</v>
      </c>
      <c r="M381" s="174" t="n">
        <f aca="false">MIN(B381:L381)</f>
        <v>0.0268421052631527</v>
      </c>
      <c r="N381" s="174" t="n">
        <f aca="false">SUMPRODUCT(($M$5:$M$555&gt;M381)*1)+SUMPRODUCT(($M$5:$M$555=M381)*(ROW($M$5:$M$555)&lt;ROW(M381)))+1</f>
        <v>236</v>
      </c>
      <c r="O381" s="174" t="str">
        <f aca="false">IF(M381&gt;=0.2,"★★★ EXCELLENT",IF(M381&gt;=0.12,"★★  GOOD",IF(M381&gt;=0.07,"★  FAIR",IF(M381&gt;=0.025,"⚠  MARGINAL","✗  AVOID"))))</f>
        <v>⚠  MARGINAL</v>
      </c>
    </row>
    <row r="382" customFormat="false" ht="15" hidden="false" customHeight="true" outlineLevel="0" collapsed="false">
      <c r="A382" s="175" t="n">
        <v>42.7</v>
      </c>
      <c r="B382" s="176" t="n">
        <f aca="false">IF(Calculator!$E$10="YES",IF(A382&lt;Calculator!$G$10,0,MIN(MIN(MOD(A382/Calculator!$F$10,1),1-MOD(A382/Calculator!$F$10,1)),ABS(MOD(A382/Calculator!$F$10,1)-0.5))),1)</f>
        <v>1</v>
      </c>
      <c r="C382" s="176" t="n">
        <f aca="false">IF(Calculator!$E$11="YES",IF(A382&lt;Calculator!$G$11,0,MIN(MIN(MOD(A382/Calculator!$F$11,1),1-MOD(A382/Calculator!$F$11,1)),ABS(MOD(A382/Calculator!$F$11,1)-0.5))),1)</f>
        <v>1</v>
      </c>
      <c r="D382" s="176" t="n">
        <f aca="false">IF(Calculator!$E$12="YES",IF(A382&lt;Calculator!$G$12,0,MIN(MIN(MOD(A382/Calculator!$F$12,1),1-MOD(A382/Calculator!$F$12,1)),ABS(MOD(A382/Calculator!$F$12,1)-0.5))),1)</f>
        <v>1</v>
      </c>
      <c r="E382" s="176" t="n">
        <f aca="false">IF(Calculator!$E$13="YES",IF(A382&lt;Calculator!$G$13,0,MIN(MIN(MOD(A382/Calculator!$F$13,1),1-MOD(A382/Calculator!$F$13,1)),ABS(MOD(A382/Calculator!$F$13,1)-0.5))),1)</f>
        <v>0.142491228070178</v>
      </c>
      <c r="F382" s="176" t="n">
        <f aca="false">IF(Calculator!$E$14="YES",IF(A382&lt;Calculator!$G$14,0,MIN(MIN(MOD(A382/Calculator!$F$14,1),1-MOD(A382/Calculator!$F$14,1)),ABS(MOD(A382/Calculator!$F$14,1)-0.5))),1)</f>
        <v>0.0339473684210474</v>
      </c>
      <c r="G382" s="176" t="n">
        <f aca="false">IF(Calculator!$E$15="YES",IF(A382&lt;Calculator!$G$15,0,MIN(MIN(MOD(A382/Calculator!$F$15,1),1-MOD(A382/Calculator!$F$15,1)),ABS(MOD(A382/Calculator!$F$15,1)-0.5))),1)</f>
        <v>0.247526315789474</v>
      </c>
      <c r="H382" s="176" t="n">
        <f aca="false">IF(Calculator!$E$16="YES",IF(A382&lt;Calculator!$G$16,0,MIN(MIN(MOD(A382/Calculator!$F$16,1),1-MOD(A382/Calculator!$F$16,1)),ABS(MOD(A382/Calculator!$F$16,1)-0.5))),1)</f>
        <v>0.0709571929824522</v>
      </c>
      <c r="I382" s="176" t="n">
        <f aca="false">IF(Calculator!$E$17="YES",IF(A382&lt;Calculator!$G$17,0,MIN(MIN(MOD(A382/Calculator!$F$17,1),1-MOD(A382/Calculator!$F$17,1)),ABS(MOD(A382/Calculator!$F$17,1)-0.5))),1)</f>
        <v>0.139947368421057</v>
      </c>
      <c r="J382" s="176" t="n">
        <f aca="false">IF(Calculator!$E$18="YES",IF(A382&lt;Calculator!$G$18,0,MIN(MIN(MOD(A382/Calculator!$F$18,1),1-MOD(A382/Calculator!$F$18,1)),ABS(MOD(A382/Calculator!$F$18,1)-0.5))),1)</f>
        <v>0.0267508771929856</v>
      </c>
      <c r="K382" s="176" t="n">
        <f aca="false">IF(Calculator!$E$19="YES",IF(A382&lt;Calculator!$G$19,0,MIN(MIN(MOD(A382/Calculator!$F$19,1),1-MOD(A382/Calculator!$F$19,1)),ABS(MOD(A382/Calculator!$F$19,1)-0.5))),1)</f>
        <v>0.144877192982456</v>
      </c>
      <c r="L382" s="176" t="n">
        <f aca="false">IF(Calculator!$E$20="YES",IF(A382&lt;Calculator!$G$20,0,MIN(MIN(MOD(A382/Calculator!$F$20,1),1-MOD(A382/Calculator!$F$20,1)),ABS(MOD(A382/Calculator!$F$20,1)-0.5))),1)</f>
        <v>1</v>
      </c>
      <c r="M382" s="176" t="n">
        <f aca="false">MIN(B382:L382)</f>
        <v>0.0267508771929856</v>
      </c>
      <c r="N382" s="176" t="n">
        <f aca="false">SUMPRODUCT(($M$5:$M$555&gt;M382)*1)+SUMPRODUCT(($M$5:$M$555=M382)*(ROW($M$5:$M$555)&lt;ROW(M382)))+1</f>
        <v>237</v>
      </c>
      <c r="O382" s="176" t="str">
        <f aca="false">IF(M382&gt;=0.2,"★★★ EXCELLENT",IF(M382&gt;=0.12,"★★  GOOD",IF(M382&gt;=0.07,"★  FAIR",IF(M382&gt;=0.025,"⚠  MARGINAL","✗  AVOID"))))</f>
        <v>⚠  MARGINAL</v>
      </c>
    </row>
    <row r="383" customFormat="false" ht="15" hidden="false" customHeight="true" outlineLevel="0" collapsed="false">
      <c r="A383" s="173" t="n">
        <v>42.8</v>
      </c>
      <c r="B383" s="174" t="n">
        <f aca="false">IF(Calculator!$E$10="YES",IF(A383&lt;Calculator!$G$10,0,MIN(MIN(MOD(A383/Calculator!$F$10,1),1-MOD(A383/Calculator!$F$10,1)),ABS(MOD(A383/Calculator!$F$10,1)-0.5))),1)</f>
        <v>1</v>
      </c>
      <c r="C383" s="174" t="n">
        <f aca="false">IF(Calculator!$E$11="YES",IF(A383&lt;Calculator!$G$11,0,MIN(MIN(MOD(A383/Calculator!$F$11,1),1-MOD(A383/Calculator!$F$11,1)),ABS(MOD(A383/Calculator!$F$11,1)-0.5))),1)</f>
        <v>1</v>
      </c>
      <c r="D383" s="174" t="n">
        <f aca="false">IF(Calculator!$E$12="YES",IF(A383&lt;Calculator!$G$12,0,MIN(MIN(MOD(A383/Calculator!$F$12,1),1-MOD(A383/Calculator!$F$12,1)),ABS(MOD(A383/Calculator!$F$12,1)-0.5))),1)</f>
        <v>1</v>
      </c>
      <c r="E383" s="174" t="n">
        <f aca="false">IF(Calculator!$E$13="YES",IF(A383&lt;Calculator!$G$13,0,MIN(MIN(MOD(A383/Calculator!$F$13,1),1-MOD(A383/Calculator!$F$13,1)),ABS(MOD(A383/Calculator!$F$13,1)-0.5))),1)</f>
        <v>0.147508771929827</v>
      </c>
      <c r="F383" s="174" t="n">
        <f aca="false">IF(Calculator!$E$14="YES",IF(A383&lt;Calculator!$G$14,0,MIN(MIN(MOD(A383/Calculator!$F$14,1),1-MOD(A383/Calculator!$F$14,1)),ABS(MOD(A383/Calculator!$F$14,1)-0.5))),1)</f>
        <v>0.0410526315789417</v>
      </c>
      <c r="G383" s="174" t="n">
        <f aca="false">IF(Calculator!$E$15="YES",IF(A383&lt;Calculator!$G$15,0,MIN(MIN(MOD(A383/Calculator!$F$15,1),1-MOD(A383/Calculator!$F$15,1)),ABS(MOD(A383/Calculator!$F$15,1)-0.5))),1)</f>
        <v>0.242526315789473</v>
      </c>
      <c r="H383" s="174" t="n">
        <f aca="false">IF(Calculator!$E$16="YES",IF(A383&lt;Calculator!$G$16,0,MIN(MIN(MOD(A383/Calculator!$F$16,1),1-MOD(A383/Calculator!$F$16,1)),ABS(MOD(A383/Calculator!$F$16,1)-0.5))),1)</f>
        <v>0.0582428070175407</v>
      </c>
      <c r="I383" s="174" t="n">
        <f aca="false">IF(Calculator!$E$17="YES",IF(A383&lt;Calculator!$G$17,0,MIN(MIN(MOD(A383/Calculator!$F$17,1),1-MOD(A383/Calculator!$F$17,1)),ABS(MOD(A383/Calculator!$F$17,1)-0.5))),1)</f>
        <v>0.125052631578953</v>
      </c>
      <c r="J383" s="174" t="n">
        <f aca="false">IF(Calculator!$E$18="YES",IF(A383&lt;Calculator!$G$18,0,MIN(MIN(MOD(A383/Calculator!$F$18,1),1-MOD(A383/Calculator!$F$18,1)),ABS(MOD(A383/Calculator!$F$18,1)-0.5))),1)</f>
        <v>0.00924912280702195</v>
      </c>
      <c r="K383" s="174" t="n">
        <f aca="false">IF(Calculator!$E$19="YES",IF(A383&lt;Calculator!$G$19,0,MIN(MIN(MOD(A383/Calculator!$F$19,1),1-MOD(A383/Calculator!$F$19,1)),ABS(MOD(A383/Calculator!$F$19,1)-0.5))),1)</f>
        <v>0.165122807017543</v>
      </c>
      <c r="L383" s="174" t="n">
        <f aca="false">IF(Calculator!$E$20="YES",IF(A383&lt;Calculator!$G$20,0,MIN(MIN(MOD(A383/Calculator!$F$20,1),1-MOD(A383/Calculator!$F$20,1)),ABS(MOD(A383/Calculator!$F$20,1)-0.5))),1)</f>
        <v>1</v>
      </c>
      <c r="M383" s="174" t="n">
        <f aca="false">MIN(B383:L383)</f>
        <v>0.00924912280702195</v>
      </c>
      <c r="N383" s="174" t="n">
        <f aca="false">SUMPRODUCT(($M$5:$M$555&gt;M383)*1)+SUMPRODUCT(($M$5:$M$555=M383)*(ROW($M$5:$M$555)&lt;ROW(M383)))+1</f>
        <v>385</v>
      </c>
      <c r="O383" s="174" t="str">
        <f aca="false">IF(M383&gt;=0.2,"★★★ EXCELLENT",IF(M383&gt;=0.12,"★★  GOOD",IF(M383&gt;=0.07,"★  FAIR",IF(M383&gt;=0.025,"⚠  MARGINAL","✗  AVOID"))))</f>
        <v>✗  AVOID</v>
      </c>
    </row>
    <row r="384" customFormat="false" ht="15" hidden="false" customHeight="true" outlineLevel="0" collapsed="false">
      <c r="A384" s="175" t="n">
        <v>42.9</v>
      </c>
      <c r="B384" s="176" t="n">
        <f aca="false">IF(Calculator!$E$10="YES",IF(A384&lt;Calculator!$G$10,0,MIN(MIN(MOD(A384/Calculator!$F$10,1),1-MOD(A384/Calculator!$F$10,1)),ABS(MOD(A384/Calculator!$F$10,1)-0.5))),1)</f>
        <v>1</v>
      </c>
      <c r="C384" s="176" t="n">
        <f aca="false">IF(Calculator!$E$11="YES",IF(A384&lt;Calculator!$G$11,0,MIN(MIN(MOD(A384/Calculator!$F$11,1),1-MOD(A384/Calculator!$F$11,1)),ABS(MOD(A384/Calculator!$F$11,1)-0.5))),1)</f>
        <v>1</v>
      </c>
      <c r="D384" s="176" t="n">
        <f aca="false">IF(Calculator!$E$12="YES",IF(A384&lt;Calculator!$G$12,0,MIN(MIN(MOD(A384/Calculator!$F$12,1),1-MOD(A384/Calculator!$F$12,1)),ABS(MOD(A384/Calculator!$F$12,1)-0.5))),1)</f>
        <v>1</v>
      </c>
      <c r="E384" s="176" t="n">
        <f aca="false">IF(Calculator!$E$13="YES",IF(A384&lt;Calculator!$G$13,0,MIN(MIN(MOD(A384/Calculator!$F$13,1),1-MOD(A384/Calculator!$F$13,1)),ABS(MOD(A384/Calculator!$F$13,1)-0.5))),1)</f>
        <v>0.152526315789477</v>
      </c>
      <c r="F384" s="176" t="n">
        <f aca="false">IF(Calculator!$E$14="YES",IF(A384&lt;Calculator!$G$14,0,MIN(MIN(MOD(A384/Calculator!$F$14,1),1-MOD(A384/Calculator!$F$14,1)),ABS(MOD(A384/Calculator!$F$14,1)-0.5))),1)</f>
        <v>0.0481578947368364</v>
      </c>
      <c r="G384" s="176" t="n">
        <f aca="false">IF(Calculator!$E$15="YES",IF(A384&lt;Calculator!$G$15,0,MIN(MIN(MOD(A384/Calculator!$F$15,1),1-MOD(A384/Calculator!$F$15,1)),ABS(MOD(A384/Calculator!$F$15,1)-0.5))),1)</f>
        <v>0.232578947368421</v>
      </c>
      <c r="H384" s="176" t="n">
        <f aca="false">IF(Calculator!$E$16="YES",IF(A384&lt;Calculator!$G$16,0,MIN(MIN(MOD(A384/Calculator!$F$16,1),1-MOD(A384/Calculator!$F$16,1)),ABS(MOD(A384/Calculator!$F$16,1)-0.5))),1)</f>
        <v>0.0455284210526283</v>
      </c>
      <c r="I384" s="176" t="n">
        <f aca="false">IF(Calculator!$E$17="YES",IF(A384&lt;Calculator!$G$17,0,MIN(MIN(MOD(A384/Calculator!$F$17,1),1-MOD(A384/Calculator!$F$17,1)),ABS(MOD(A384/Calculator!$F$17,1)-0.5))),1)</f>
        <v>0.110157894736847</v>
      </c>
      <c r="J384" s="176" t="n">
        <f aca="false">IF(Calculator!$E$18="YES",IF(A384&lt;Calculator!$G$18,0,MIN(MIN(MOD(A384/Calculator!$F$18,1),1-MOD(A384/Calculator!$F$18,1)),ABS(MOD(A384/Calculator!$F$18,1)-0.5))),1)</f>
        <v>0.00825263157894352</v>
      </c>
      <c r="K384" s="176" t="n">
        <f aca="false">IF(Calculator!$E$19="YES",IF(A384&lt;Calculator!$G$19,0,MIN(MIN(MOD(A384/Calculator!$F$19,1),1-MOD(A384/Calculator!$F$19,1)),ABS(MOD(A384/Calculator!$F$19,1)-0.5))),1)</f>
        <v>0.185368421052631</v>
      </c>
      <c r="L384" s="176" t="n">
        <f aca="false">IF(Calculator!$E$20="YES",IF(A384&lt;Calculator!$G$20,0,MIN(MIN(MOD(A384/Calculator!$F$20,1),1-MOD(A384/Calculator!$F$20,1)),ABS(MOD(A384/Calculator!$F$20,1)-0.5))),1)</f>
        <v>1</v>
      </c>
      <c r="M384" s="176" t="n">
        <f aca="false">MIN(B384:L384)</f>
        <v>0.00825263157894352</v>
      </c>
      <c r="N384" s="176" t="n">
        <f aca="false">SUMPRODUCT(($M$5:$M$555&gt;M384)*1)+SUMPRODUCT(($M$5:$M$555=M384)*(ROW($M$5:$M$555)&lt;ROW(M384)))+1</f>
        <v>395</v>
      </c>
      <c r="O384" s="176" t="str">
        <f aca="false">IF(M384&gt;=0.2,"★★★ EXCELLENT",IF(M384&gt;=0.12,"★★  GOOD",IF(M384&gt;=0.07,"★  FAIR",IF(M384&gt;=0.025,"⚠  MARGINAL","✗  AVOID"))))</f>
        <v>✗  AVOID</v>
      </c>
    </row>
    <row r="385" customFormat="false" ht="15" hidden="false" customHeight="true" outlineLevel="0" collapsed="false">
      <c r="A385" s="173" t="n">
        <v>43</v>
      </c>
      <c r="B385" s="174" t="n">
        <f aca="false">IF(Calculator!$E$10="YES",IF(A385&lt;Calculator!$G$10,0,MIN(MIN(MOD(A385/Calculator!$F$10,1),1-MOD(A385/Calculator!$F$10,1)),ABS(MOD(A385/Calculator!$F$10,1)-0.5))),1)</f>
        <v>1</v>
      </c>
      <c r="C385" s="174" t="n">
        <f aca="false">IF(Calculator!$E$11="YES",IF(A385&lt;Calculator!$G$11,0,MIN(MIN(MOD(A385/Calculator!$F$11,1),1-MOD(A385/Calculator!$F$11,1)),ABS(MOD(A385/Calculator!$F$11,1)-0.5))),1)</f>
        <v>1</v>
      </c>
      <c r="D385" s="174" t="n">
        <f aca="false">IF(Calculator!$E$12="YES",IF(A385&lt;Calculator!$G$12,0,MIN(MIN(MOD(A385/Calculator!$F$12,1),1-MOD(A385/Calculator!$F$12,1)),ABS(MOD(A385/Calculator!$F$12,1)-0.5))),1)</f>
        <v>1</v>
      </c>
      <c r="E385" s="174" t="n">
        <f aca="false">IF(Calculator!$E$13="YES",IF(A385&lt;Calculator!$G$13,0,MIN(MIN(MOD(A385/Calculator!$F$13,1),1-MOD(A385/Calculator!$F$13,1)),ABS(MOD(A385/Calculator!$F$13,1)-0.5))),1)</f>
        <v>0.157543859649126</v>
      </c>
      <c r="F385" s="174" t="n">
        <f aca="false">IF(Calculator!$E$14="YES",IF(A385&lt;Calculator!$G$14,0,MIN(MIN(MOD(A385/Calculator!$F$14,1),1-MOD(A385/Calculator!$F$14,1)),ABS(MOD(A385/Calculator!$F$14,1)-0.5))),1)</f>
        <v>0.0552631578947316</v>
      </c>
      <c r="G385" s="174" t="n">
        <f aca="false">IF(Calculator!$E$15="YES",IF(A385&lt;Calculator!$G$15,0,MIN(MIN(MOD(A385/Calculator!$F$15,1),1-MOD(A385/Calculator!$F$15,1)),ABS(MOD(A385/Calculator!$F$15,1)-0.5))),1)</f>
        <v>0.222631578947368</v>
      </c>
      <c r="H385" s="174" t="n">
        <f aca="false">IF(Calculator!$E$16="YES",IF(A385&lt;Calculator!$G$16,0,MIN(MIN(MOD(A385/Calculator!$F$16,1),1-MOD(A385/Calculator!$F$16,1)),ABS(MOD(A385/Calculator!$F$16,1)-0.5))),1)</f>
        <v>0.032814035087716</v>
      </c>
      <c r="I385" s="174" t="n">
        <f aca="false">IF(Calculator!$E$17="YES",IF(A385&lt;Calculator!$G$17,0,MIN(MIN(MOD(A385/Calculator!$F$17,1),1-MOD(A385/Calculator!$F$17,1)),ABS(MOD(A385/Calculator!$F$17,1)-0.5))),1)</f>
        <v>0.0952631578947418</v>
      </c>
      <c r="J385" s="174" t="n">
        <f aca="false">IF(Calculator!$E$18="YES",IF(A385&lt;Calculator!$G$18,0,MIN(MIN(MOD(A385/Calculator!$F$18,1),1-MOD(A385/Calculator!$F$18,1)),ABS(MOD(A385/Calculator!$F$18,1)-0.5))),1)</f>
        <v>0.025754385964909</v>
      </c>
      <c r="K385" s="174" t="n">
        <f aca="false">IF(Calculator!$E$19="YES",IF(A385&lt;Calculator!$G$19,0,MIN(MIN(MOD(A385/Calculator!$F$19,1),1-MOD(A385/Calculator!$F$19,1)),ABS(MOD(A385/Calculator!$F$19,1)-0.5))),1)</f>
        <v>0.20561403508772</v>
      </c>
      <c r="L385" s="174" t="n">
        <f aca="false">IF(Calculator!$E$20="YES",IF(A385&lt;Calculator!$G$20,0,MIN(MIN(MOD(A385/Calculator!$F$20,1),1-MOD(A385/Calculator!$F$20,1)),ABS(MOD(A385/Calculator!$F$20,1)-0.5))),1)</f>
        <v>1</v>
      </c>
      <c r="M385" s="174" t="n">
        <f aca="false">MIN(B385:L385)</f>
        <v>0.025754385964909</v>
      </c>
      <c r="N385" s="174" t="n">
        <f aca="false">SUMPRODUCT(($M$5:$M$555&gt;M385)*1)+SUMPRODUCT(($M$5:$M$555=M385)*(ROW($M$5:$M$555)&lt;ROW(M385)))+1</f>
        <v>245</v>
      </c>
      <c r="O385" s="174" t="str">
        <f aca="false">IF(M385&gt;=0.2,"★★★ EXCELLENT",IF(M385&gt;=0.12,"★★  GOOD",IF(M385&gt;=0.07,"★  FAIR",IF(M385&gt;=0.025,"⚠  MARGINAL","✗  AVOID"))))</f>
        <v>⚠  MARGINAL</v>
      </c>
    </row>
    <row r="386" customFormat="false" ht="15" hidden="false" customHeight="true" outlineLevel="0" collapsed="false">
      <c r="A386" s="175" t="n">
        <v>43.1</v>
      </c>
      <c r="B386" s="176" t="n">
        <f aca="false">IF(Calculator!$E$10="YES",IF(A386&lt;Calculator!$G$10,0,MIN(MIN(MOD(A386/Calculator!$F$10,1),1-MOD(A386/Calculator!$F$10,1)),ABS(MOD(A386/Calculator!$F$10,1)-0.5))),1)</f>
        <v>1</v>
      </c>
      <c r="C386" s="176" t="n">
        <f aca="false">IF(Calculator!$E$11="YES",IF(A386&lt;Calculator!$G$11,0,MIN(MIN(MOD(A386/Calculator!$F$11,1),1-MOD(A386/Calculator!$F$11,1)),ABS(MOD(A386/Calculator!$F$11,1)-0.5))),1)</f>
        <v>1</v>
      </c>
      <c r="D386" s="176" t="n">
        <f aca="false">IF(Calculator!$E$12="YES",IF(A386&lt;Calculator!$G$12,0,MIN(MIN(MOD(A386/Calculator!$F$12,1),1-MOD(A386/Calculator!$F$12,1)),ABS(MOD(A386/Calculator!$F$12,1)-0.5))),1)</f>
        <v>1</v>
      </c>
      <c r="E386" s="176" t="n">
        <f aca="false">IF(Calculator!$E$13="YES",IF(A386&lt;Calculator!$G$13,0,MIN(MIN(MOD(A386/Calculator!$F$13,1),1-MOD(A386/Calculator!$F$13,1)),ABS(MOD(A386/Calculator!$F$13,1)-0.5))),1)</f>
        <v>0.162561403508775</v>
      </c>
      <c r="F386" s="176" t="n">
        <f aca="false">IF(Calculator!$E$14="YES",IF(A386&lt;Calculator!$G$14,0,MIN(MIN(MOD(A386/Calculator!$F$14,1),1-MOD(A386/Calculator!$F$14,1)),ABS(MOD(A386/Calculator!$F$14,1)-0.5))),1)</f>
        <v>0.0623684210526263</v>
      </c>
      <c r="G386" s="176" t="n">
        <f aca="false">IF(Calculator!$E$15="YES",IF(A386&lt;Calculator!$G$15,0,MIN(MIN(MOD(A386/Calculator!$F$15,1),1-MOD(A386/Calculator!$F$15,1)),ABS(MOD(A386/Calculator!$F$15,1)-0.5))),1)</f>
        <v>0.212684210526315</v>
      </c>
      <c r="H386" s="176" t="n">
        <f aca="false">IF(Calculator!$E$16="YES",IF(A386&lt;Calculator!$G$16,0,MIN(MIN(MOD(A386/Calculator!$F$16,1),1-MOD(A386/Calculator!$F$16,1)),ABS(MOD(A386/Calculator!$F$16,1)-0.5))),1)</f>
        <v>0.0200996491228027</v>
      </c>
      <c r="I386" s="176" t="n">
        <f aca="false">IF(Calculator!$E$17="YES",IF(A386&lt;Calculator!$G$17,0,MIN(MIN(MOD(A386/Calculator!$F$17,1),1-MOD(A386/Calculator!$F$17,1)),ABS(MOD(A386/Calculator!$F$17,1)-0.5))),1)</f>
        <v>0.0803684210526363</v>
      </c>
      <c r="J386" s="176" t="n">
        <f aca="false">IF(Calculator!$E$18="YES",IF(A386&lt;Calculator!$G$18,0,MIN(MIN(MOD(A386/Calculator!$F$18,1),1-MOD(A386/Calculator!$F$18,1)),ABS(MOD(A386/Calculator!$F$18,1)-0.5))),1)</f>
        <v>0.0432561403508736</v>
      </c>
      <c r="K386" s="176" t="n">
        <f aca="false">IF(Calculator!$E$19="YES",IF(A386&lt;Calculator!$G$19,0,MIN(MIN(MOD(A386/Calculator!$F$19,1),1-MOD(A386/Calculator!$F$19,1)),ABS(MOD(A386/Calculator!$F$19,1)-0.5))),1)</f>
        <v>0.225859649122807</v>
      </c>
      <c r="L386" s="176" t="n">
        <f aca="false">IF(Calculator!$E$20="YES",IF(A386&lt;Calculator!$G$20,0,MIN(MIN(MOD(A386/Calculator!$F$20,1),1-MOD(A386/Calculator!$F$20,1)),ABS(MOD(A386/Calculator!$F$20,1)-0.5))),1)</f>
        <v>1</v>
      </c>
      <c r="M386" s="176" t="n">
        <f aca="false">MIN(B386:L386)</f>
        <v>0.0200996491228027</v>
      </c>
      <c r="N386" s="176" t="n">
        <f aca="false">SUMPRODUCT(($M$5:$M$555&gt;M386)*1)+SUMPRODUCT(($M$5:$M$555=M386)*(ROW($M$5:$M$555)&lt;ROW(M386)))+1</f>
        <v>291</v>
      </c>
      <c r="O386" s="176" t="str">
        <f aca="false">IF(M386&gt;=0.2,"★★★ EXCELLENT",IF(M386&gt;=0.12,"★★  GOOD",IF(M386&gt;=0.07,"★  FAIR",IF(M386&gt;=0.025,"⚠  MARGINAL","✗  AVOID"))))</f>
        <v>✗  AVOID</v>
      </c>
    </row>
    <row r="387" customFormat="false" ht="15" hidden="false" customHeight="true" outlineLevel="0" collapsed="false">
      <c r="A387" s="173" t="n">
        <v>43.2</v>
      </c>
      <c r="B387" s="174" t="n">
        <f aca="false">IF(Calculator!$E$10="YES",IF(A387&lt;Calculator!$G$10,0,MIN(MIN(MOD(A387/Calculator!$F$10,1),1-MOD(A387/Calculator!$F$10,1)),ABS(MOD(A387/Calculator!$F$10,1)-0.5))),1)</f>
        <v>1</v>
      </c>
      <c r="C387" s="174" t="n">
        <f aca="false">IF(Calculator!$E$11="YES",IF(A387&lt;Calculator!$G$11,0,MIN(MIN(MOD(A387/Calculator!$F$11,1),1-MOD(A387/Calculator!$F$11,1)),ABS(MOD(A387/Calculator!$F$11,1)-0.5))),1)</f>
        <v>1</v>
      </c>
      <c r="D387" s="174" t="n">
        <f aca="false">IF(Calculator!$E$12="YES",IF(A387&lt;Calculator!$G$12,0,MIN(MIN(MOD(A387/Calculator!$F$12,1),1-MOD(A387/Calculator!$F$12,1)),ABS(MOD(A387/Calculator!$F$12,1)-0.5))),1)</f>
        <v>1</v>
      </c>
      <c r="E387" s="174" t="n">
        <f aca="false">IF(Calculator!$E$13="YES",IF(A387&lt;Calculator!$G$13,0,MIN(MIN(MOD(A387/Calculator!$F$13,1),1-MOD(A387/Calculator!$F$13,1)),ABS(MOD(A387/Calculator!$F$13,1)-0.5))),1)</f>
        <v>0.167578947368424</v>
      </c>
      <c r="F387" s="174" t="n">
        <f aca="false">IF(Calculator!$E$14="YES",IF(A387&lt;Calculator!$G$14,0,MIN(MIN(MOD(A387/Calculator!$F$14,1),1-MOD(A387/Calculator!$F$14,1)),ABS(MOD(A387/Calculator!$F$14,1)-0.5))),1)</f>
        <v>0.069473684210521</v>
      </c>
      <c r="G387" s="174" t="n">
        <f aca="false">IF(Calculator!$E$15="YES",IF(A387&lt;Calculator!$G$15,0,MIN(MIN(MOD(A387/Calculator!$F$15,1),1-MOD(A387/Calculator!$F$15,1)),ABS(MOD(A387/Calculator!$F$15,1)-0.5))),1)</f>
        <v>0.202736842105263</v>
      </c>
      <c r="H387" s="174" t="n">
        <f aca="false">IF(Calculator!$E$16="YES",IF(A387&lt;Calculator!$G$16,0,MIN(MIN(MOD(A387/Calculator!$F$16,1),1-MOD(A387/Calculator!$F$16,1)),ABS(MOD(A387/Calculator!$F$16,1)-0.5))),1)</f>
        <v>0.00738526315789034</v>
      </c>
      <c r="I387" s="174" t="n">
        <f aca="false">IF(Calculator!$E$17="YES",IF(A387&lt;Calculator!$G$17,0,MIN(MIN(MOD(A387/Calculator!$F$17,1),1-MOD(A387/Calculator!$F$17,1)),ABS(MOD(A387/Calculator!$F$17,1)-0.5))),1)</f>
        <v>0.0654736842105308</v>
      </c>
      <c r="J387" s="174" t="n">
        <f aca="false">IF(Calculator!$E$18="YES",IF(A387&lt;Calculator!$G$18,0,MIN(MIN(MOD(A387/Calculator!$F$18,1),1-MOD(A387/Calculator!$F$18,1)),ABS(MOD(A387/Calculator!$F$18,1)-0.5))),1)</f>
        <v>0.060757894736839</v>
      </c>
      <c r="K387" s="174" t="n">
        <f aca="false">IF(Calculator!$E$19="YES",IF(A387&lt;Calculator!$G$19,0,MIN(MIN(MOD(A387/Calculator!$F$19,1),1-MOD(A387/Calculator!$F$19,1)),ABS(MOD(A387/Calculator!$F$19,1)-0.5))),1)</f>
        <v>0.246105263157896</v>
      </c>
      <c r="L387" s="174" t="n">
        <f aca="false">IF(Calculator!$E$20="YES",IF(A387&lt;Calculator!$G$20,0,MIN(MIN(MOD(A387/Calculator!$F$20,1),1-MOD(A387/Calculator!$F$20,1)),ABS(MOD(A387/Calculator!$F$20,1)-0.5))),1)</f>
        <v>1</v>
      </c>
      <c r="M387" s="174" t="n">
        <f aca="false">MIN(B387:L387)</f>
        <v>0.00738526315789034</v>
      </c>
      <c r="N387" s="174" t="n">
        <f aca="false">SUMPRODUCT(($M$5:$M$555&gt;M387)*1)+SUMPRODUCT(($M$5:$M$555=M387)*(ROW($M$5:$M$555)&lt;ROW(M387)))+1</f>
        <v>404</v>
      </c>
      <c r="O387" s="174" t="str">
        <f aca="false">IF(M387&gt;=0.2,"★★★ EXCELLENT",IF(M387&gt;=0.12,"★★  GOOD",IF(M387&gt;=0.07,"★  FAIR",IF(M387&gt;=0.025,"⚠  MARGINAL","✗  AVOID"))))</f>
        <v>✗  AVOID</v>
      </c>
    </row>
    <row r="388" customFormat="false" ht="15" hidden="false" customHeight="true" outlineLevel="0" collapsed="false">
      <c r="A388" s="175" t="n">
        <v>43.3</v>
      </c>
      <c r="B388" s="176" t="n">
        <f aca="false">IF(Calculator!$E$10="YES",IF(A388&lt;Calculator!$G$10,0,MIN(MIN(MOD(A388/Calculator!$F$10,1),1-MOD(A388/Calculator!$F$10,1)),ABS(MOD(A388/Calculator!$F$10,1)-0.5))),1)</f>
        <v>1</v>
      </c>
      <c r="C388" s="176" t="n">
        <f aca="false">IF(Calculator!$E$11="YES",IF(A388&lt;Calculator!$G$11,0,MIN(MIN(MOD(A388/Calculator!$F$11,1),1-MOD(A388/Calculator!$F$11,1)),ABS(MOD(A388/Calculator!$F$11,1)-0.5))),1)</f>
        <v>1</v>
      </c>
      <c r="D388" s="176" t="n">
        <f aca="false">IF(Calculator!$E$12="YES",IF(A388&lt;Calculator!$G$12,0,MIN(MIN(MOD(A388/Calculator!$F$12,1),1-MOD(A388/Calculator!$F$12,1)),ABS(MOD(A388/Calculator!$F$12,1)-0.5))),1)</f>
        <v>1</v>
      </c>
      <c r="E388" s="176" t="n">
        <f aca="false">IF(Calculator!$E$13="YES",IF(A388&lt;Calculator!$G$13,0,MIN(MIN(MOD(A388/Calculator!$F$13,1),1-MOD(A388/Calculator!$F$13,1)),ABS(MOD(A388/Calculator!$F$13,1)-0.5))),1)</f>
        <v>0.172596491228073</v>
      </c>
      <c r="F388" s="176" t="n">
        <f aca="false">IF(Calculator!$E$14="YES",IF(A388&lt;Calculator!$G$14,0,MIN(MIN(MOD(A388/Calculator!$F$14,1),1-MOD(A388/Calculator!$F$14,1)),ABS(MOD(A388/Calculator!$F$14,1)-0.5))),1)</f>
        <v>0.0765789473684153</v>
      </c>
      <c r="G388" s="176" t="n">
        <f aca="false">IF(Calculator!$E$15="YES",IF(A388&lt;Calculator!$G$15,0,MIN(MIN(MOD(A388/Calculator!$F$15,1),1-MOD(A388/Calculator!$F$15,1)),ABS(MOD(A388/Calculator!$F$15,1)-0.5))),1)</f>
        <v>0.19278947368421</v>
      </c>
      <c r="H388" s="176" t="n">
        <f aca="false">IF(Calculator!$E$16="YES",IF(A388&lt;Calculator!$G$16,0,MIN(MIN(MOD(A388/Calculator!$F$16,1),1-MOD(A388/Calculator!$F$16,1)),ABS(MOD(A388/Calculator!$F$16,1)-0.5))),1)</f>
        <v>0.00532912280702114</v>
      </c>
      <c r="I388" s="176" t="n">
        <f aca="false">IF(Calculator!$E$17="YES",IF(A388&lt;Calculator!$G$17,0,MIN(MIN(MOD(A388/Calculator!$F$17,1),1-MOD(A388/Calculator!$F$17,1)),ABS(MOD(A388/Calculator!$F$17,1)-0.5))),1)</f>
        <v>0.0505789473684262</v>
      </c>
      <c r="J388" s="176" t="n">
        <f aca="false">IF(Calculator!$E$18="YES",IF(A388&lt;Calculator!$G$18,0,MIN(MIN(MOD(A388/Calculator!$F$18,1),1-MOD(A388/Calculator!$F$18,1)),ABS(MOD(A388/Calculator!$F$18,1)-0.5))),1)</f>
        <v>0.0782596491228027</v>
      </c>
      <c r="K388" s="176" t="n">
        <f aca="false">IF(Calculator!$E$19="YES",IF(A388&lt;Calculator!$G$19,0,MIN(MIN(MOD(A388/Calculator!$F$19,1),1-MOD(A388/Calculator!$F$19,1)),ABS(MOD(A388/Calculator!$F$19,1)-0.5))),1)</f>
        <v>0.233649122807018</v>
      </c>
      <c r="L388" s="176" t="n">
        <f aca="false">IF(Calculator!$E$20="YES",IF(A388&lt;Calculator!$G$20,0,MIN(MIN(MOD(A388/Calculator!$F$20,1),1-MOD(A388/Calculator!$F$20,1)),ABS(MOD(A388/Calculator!$F$20,1)-0.5))),1)</f>
        <v>1</v>
      </c>
      <c r="M388" s="176" t="n">
        <f aca="false">MIN(B388:L388)</f>
        <v>0.00532912280702114</v>
      </c>
      <c r="N388" s="176" t="n">
        <f aca="false">SUMPRODUCT(($M$5:$M$555&gt;M388)*1)+SUMPRODUCT(($M$5:$M$555=M388)*(ROW($M$5:$M$555)&lt;ROW(M388)))+1</f>
        <v>430</v>
      </c>
      <c r="O388" s="176" t="str">
        <f aca="false">IF(M388&gt;=0.2,"★★★ EXCELLENT",IF(M388&gt;=0.12,"★★  GOOD",IF(M388&gt;=0.07,"★  FAIR",IF(M388&gt;=0.025,"⚠  MARGINAL","✗  AVOID"))))</f>
        <v>✗  AVOID</v>
      </c>
    </row>
    <row r="389" customFormat="false" ht="15" hidden="false" customHeight="true" outlineLevel="0" collapsed="false">
      <c r="A389" s="173" t="n">
        <v>43.4</v>
      </c>
      <c r="B389" s="174" t="n">
        <f aca="false">IF(Calculator!$E$10="YES",IF(A389&lt;Calculator!$G$10,0,MIN(MIN(MOD(A389/Calculator!$F$10,1),1-MOD(A389/Calculator!$F$10,1)),ABS(MOD(A389/Calculator!$F$10,1)-0.5))),1)</f>
        <v>1</v>
      </c>
      <c r="C389" s="174" t="n">
        <f aca="false">IF(Calculator!$E$11="YES",IF(A389&lt;Calculator!$G$11,0,MIN(MIN(MOD(A389/Calculator!$F$11,1),1-MOD(A389/Calculator!$F$11,1)),ABS(MOD(A389/Calculator!$F$11,1)-0.5))),1)</f>
        <v>1</v>
      </c>
      <c r="D389" s="174" t="n">
        <f aca="false">IF(Calculator!$E$12="YES",IF(A389&lt;Calculator!$G$12,0,MIN(MIN(MOD(A389/Calculator!$F$12,1),1-MOD(A389/Calculator!$F$12,1)),ABS(MOD(A389/Calculator!$F$12,1)-0.5))),1)</f>
        <v>1</v>
      </c>
      <c r="E389" s="174" t="n">
        <f aca="false">IF(Calculator!$E$13="YES",IF(A389&lt;Calculator!$G$13,0,MIN(MIN(MOD(A389/Calculator!$F$13,1),1-MOD(A389/Calculator!$F$13,1)),ABS(MOD(A389/Calculator!$F$13,1)-0.5))),1)</f>
        <v>0.177614035087722</v>
      </c>
      <c r="F389" s="174" t="n">
        <f aca="false">IF(Calculator!$E$14="YES",IF(A389&lt;Calculator!$G$14,0,MIN(MIN(MOD(A389/Calculator!$F$14,1),1-MOD(A389/Calculator!$F$14,1)),ABS(MOD(A389/Calculator!$F$14,1)-0.5))),1)</f>
        <v>0.08368421052631</v>
      </c>
      <c r="G389" s="174" t="n">
        <f aca="false">IF(Calculator!$E$15="YES",IF(A389&lt;Calculator!$G$15,0,MIN(MIN(MOD(A389/Calculator!$F$15,1),1-MOD(A389/Calculator!$F$15,1)),ABS(MOD(A389/Calculator!$F$15,1)-0.5))),1)</f>
        <v>0.182842105263158</v>
      </c>
      <c r="H389" s="174" t="n">
        <f aca="false">IF(Calculator!$E$16="YES",IF(A389&lt;Calculator!$G$16,0,MIN(MIN(MOD(A389/Calculator!$F$16,1),1-MOD(A389/Calculator!$F$16,1)),ABS(MOD(A389/Calculator!$F$16,1)-0.5))),1)</f>
        <v>0.0180435087719335</v>
      </c>
      <c r="I389" s="174" t="n">
        <f aca="false">IF(Calculator!$E$17="YES",IF(A389&lt;Calculator!$G$17,0,MIN(MIN(MOD(A389/Calculator!$F$17,1),1-MOD(A389/Calculator!$F$17,1)),ABS(MOD(A389/Calculator!$F$17,1)-0.5))),1)</f>
        <v>0.0356842105263207</v>
      </c>
      <c r="J389" s="174" t="n">
        <f aca="false">IF(Calculator!$E$18="YES",IF(A389&lt;Calculator!$G$18,0,MIN(MIN(MOD(A389/Calculator!$F$18,1),1-MOD(A389/Calculator!$F$18,1)),ABS(MOD(A389/Calculator!$F$18,1)-0.5))),1)</f>
        <v>0.0957614035087682</v>
      </c>
      <c r="K389" s="174" t="n">
        <f aca="false">IF(Calculator!$E$19="YES",IF(A389&lt;Calculator!$G$19,0,MIN(MIN(MOD(A389/Calculator!$F$19,1),1-MOD(A389/Calculator!$F$19,1)),ABS(MOD(A389/Calculator!$F$19,1)-0.5))),1)</f>
        <v>0.213403508771931</v>
      </c>
      <c r="L389" s="174" t="n">
        <f aca="false">IF(Calculator!$E$20="YES",IF(A389&lt;Calculator!$G$20,0,MIN(MIN(MOD(A389/Calculator!$F$20,1),1-MOD(A389/Calculator!$F$20,1)),ABS(MOD(A389/Calculator!$F$20,1)-0.5))),1)</f>
        <v>1</v>
      </c>
      <c r="M389" s="174" t="n">
        <f aca="false">MIN(B389:L389)</f>
        <v>0.0180435087719335</v>
      </c>
      <c r="N389" s="174" t="n">
        <f aca="false">SUMPRODUCT(($M$5:$M$555&gt;M389)*1)+SUMPRODUCT(($M$5:$M$555=M389)*(ROW($M$5:$M$555)&lt;ROW(M389)))+1</f>
        <v>307</v>
      </c>
      <c r="O389" s="174" t="str">
        <f aca="false">IF(M389&gt;=0.2,"★★★ EXCELLENT",IF(M389&gt;=0.12,"★★  GOOD",IF(M389&gt;=0.07,"★  FAIR",IF(M389&gt;=0.025,"⚠  MARGINAL","✗  AVOID"))))</f>
        <v>✗  AVOID</v>
      </c>
    </row>
    <row r="390" customFormat="false" ht="15" hidden="false" customHeight="true" outlineLevel="0" collapsed="false">
      <c r="A390" s="175" t="n">
        <v>43.5</v>
      </c>
      <c r="B390" s="176" t="n">
        <f aca="false">IF(Calculator!$E$10="YES",IF(A390&lt;Calculator!$G$10,0,MIN(MIN(MOD(A390/Calculator!$F$10,1),1-MOD(A390/Calculator!$F$10,1)),ABS(MOD(A390/Calculator!$F$10,1)-0.5))),1)</f>
        <v>1</v>
      </c>
      <c r="C390" s="176" t="n">
        <f aca="false">IF(Calculator!$E$11="YES",IF(A390&lt;Calculator!$G$11,0,MIN(MIN(MOD(A390/Calculator!$F$11,1),1-MOD(A390/Calculator!$F$11,1)),ABS(MOD(A390/Calculator!$F$11,1)-0.5))),1)</f>
        <v>1</v>
      </c>
      <c r="D390" s="176" t="n">
        <f aca="false">IF(Calculator!$E$12="YES",IF(A390&lt;Calculator!$G$12,0,MIN(MIN(MOD(A390/Calculator!$F$12,1),1-MOD(A390/Calculator!$F$12,1)),ABS(MOD(A390/Calculator!$F$12,1)-0.5))),1)</f>
        <v>1</v>
      </c>
      <c r="E390" s="176" t="n">
        <f aca="false">IF(Calculator!$E$13="YES",IF(A390&lt;Calculator!$G$13,0,MIN(MIN(MOD(A390/Calculator!$F$13,1),1-MOD(A390/Calculator!$F$13,1)),ABS(MOD(A390/Calculator!$F$13,1)-0.5))),1)</f>
        <v>0.182631578947372</v>
      </c>
      <c r="F390" s="176" t="n">
        <f aca="false">IF(Calculator!$E$14="YES",IF(A390&lt;Calculator!$G$14,0,MIN(MIN(MOD(A390/Calculator!$F$14,1),1-MOD(A390/Calculator!$F$14,1)),ABS(MOD(A390/Calculator!$F$14,1)-0.5))),1)</f>
        <v>0.0907894736842052</v>
      </c>
      <c r="G390" s="176" t="n">
        <f aca="false">IF(Calculator!$E$15="YES",IF(A390&lt;Calculator!$G$15,0,MIN(MIN(MOD(A390/Calculator!$F$15,1),1-MOD(A390/Calculator!$F$15,1)),ABS(MOD(A390/Calculator!$F$15,1)-0.5))),1)</f>
        <v>0.172894736842105</v>
      </c>
      <c r="H390" s="176" t="n">
        <f aca="false">IF(Calculator!$E$16="YES",IF(A390&lt;Calculator!$G$16,0,MIN(MIN(MOD(A390/Calculator!$F$16,1),1-MOD(A390/Calculator!$F$16,1)),ABS(MOD(A390/Calculator!$F$16,1)-0.5))),1)</f>
        <v>0.0307578947368459</v>
      </c>
      <c r="I390" s="176" t="n">
        <f aca="false">IF(Calculator!$E$17="YES",IF(A390&lt;Calculator!$G$17,0,MIN(MIN(MOD(A390/Calculator!$F$17,1),1-MOD(A390/Calculator!$F$17,1)),ABS(MOD(A390/Calculator!$F$17,1)-0.5))),1)</f>
        <v>0.0207894736842151</v>
      </c>
      <c r="J390" s="176" t="n">
        <f aca="false">IF(Calculator!$E$18="YES",IF(A390&lt;Calculator!$G$18,0,MIN(MIN(MOD(A390/Calculator!$F$18,1),1-MOD(A390/Calculator!$F$18,1)),ABS(MOD(A390/Calculator!$F$18,1)-0.5))),1)</f>
        <v>0.113263157894734</v>
      </c>
      <c r="K390" s="176" t="n">
        <f aca="false">IF(Calculator!$E$19="YES",IF(A390&lt;Calculator!$G$19,0,MIN(MIN(MOD(A390/Calculator!$F$19,1),1-MOD(A390/Calculator!$F$19,1)),ABS(MOD(A390/Calculator!$F$19,1)-0.5))),1)</f>
        <v>0.193157894736842</v>
      </c>
      <c r="L390" s="176" t="n">
        <f aca="false">IF(Calculator!$E$20="YES",IF(A390&lt;Calculator!$G$20,0,MIN(MIN(MOD(A390/Calculator!$F$20,1),1-MOD(A390/Calculator!$F$20,1)),ABS(MOD(A390/Calculator!$F$20,1)-0.5))),1)</f>
        <v>1</v>
      </c>
      <c r="M390" s="176" t="n">
        <f aca="false">MIN(B390:L390)</f>
        <v>0.0207894736842151</v>
      </c>
      <c r="N390" s="176" t="n">
        <f aca="false">SUMPRODUCT(($M$5:$M$555&gt;M390)*1)+SUMPRODUCT(($M$5:$M$555=M390)*(ROW($M$5:$M$555)&lt;ROW(M390)))+1</f>
        <v>282</v>
      </c>
      <c r="O390" s="176" t="str">
        <f aca="false">IF(M390&gt;=0.2,"★★★ EXCELLENT",IF(M390&gt;=0.12,"★★  GOOD",IF(M390&gt;=0.07,"★  FAIR",IF(M390&gt;=0.025,"⚠  MARGINAL","✗  AVOID"))))</f>
        <v>✗  AVOID</v>
      </c>
    </row>
    <row r="391" customFormat="false" ht="15" hidden="false" customHeight="true" outlineLevel="0" collapsed="false">
      <c r="A391" s="173" t="n">
        <v>43.6</v>
      </c>
      <c r="B391" s="174" t="n">
        <f aca="false">IF(Calculator!$E$10="YES",IF(A391&lt;Calculator!$G$10,0,MIN(MIN(MOD(A391/Calculator!$F$10,1),1-MOD(A391/Calculator!$F$10,1)),ABS(MOD(A391/Calculator!$F$10,1)-0.5))),1)</f>
        <v>1</v>
      </c>
      <c r="C391" s="174" t="n">
        <f aca="false">IF(Calculator!$E$11="YES",IF(A391&lt;Calculator!$G$11,0,MIN(MIN(MOD(A391/Calculator!$F$11,1),1-MOD(A391/Calculator!$F$11,1)),ABS(MOD(A391/Calculator!$F$11,1)-0.5))),1)</f>
        <v>1</v>
      </c>
      <c r="D391" s="174" t="n">
        <f aca="false">IF(Calculator!$E$12="YES",IF(A391&lt;Calculator!$G$12,0,MIN(MIN(MOD(A391/Calculator!$F$12,1),1-MOD(A391/Calculator!$F$12,1)),ABS(MOD(A391/Calculator!$F$12,1)-0.5))),1)</f>
        <v>1</v>
      </c>
      <c r="E391" s="174" t="n">
        <f aca="false">IF(Calculator!$E$13="YES",IF(A391&lt;Calculator!$G$13,0,MIN(MIN(MOD(A391/Calculator!$F$13,1),1-MOD(A391/Calculator!$F$13,1)),ABS(MOD(A391/Calculator!$F$13,1)-0.5))),1)</f>
        <v>0.187649122807021</v>
      </c>
      <c r="F391" s="174" t="n">
        <f aca="false">IF(Calculator!$E$14="YES",IF(A391&lt;Calculator!$G$14,0,MIN(MIN(MOD(A391/Calculator!$F$14,1),1-MOD(A391/Calculator!$F$14,1)),ABS(MOD(A391/Calculator!$F$14,1)-0.5))),1)</f>
        <v>0.0978947368420999</v>
      </c>
      <c r="G391" s="174" t="n">
        <f aca="false">IF(Calculator!$E$15="YES",IF(A391&lt;Calculator!$G$15,0,MIN(MIN(MOD(A391/Calculator!$F$15,1),1-MOD(A391/Calculator!$F$15,1)),ABS(MOD(A391/Calculator!$F$15,1)-0.5))),1)</f>
        <v>0.162947368421052</v>
      </c>
      <c r="H391" s="174" t="n">
        <f aca="false">IF(Calculator!$E$16="YES",IF(A391&lt;Calculator!$G$16,0,MIN(MIN(MOD(A391/Calculator!$F$16,1),1-MOD(A391/Calculator!$F$16,1)),ABS(MOD(A391/Calculator!$F$16,1)-0.5))),1)</f>
        <v>0.0434722807017582</v>
      </c>
      <c r="I391" s="174" t="n">
        <f aca="false">IF(Calculator!$E$17="YES",IF(A391&lt;Calculator!$G$17,0,MIN(MIN(MOD(A391/Calculator!$F$17,1),1-MOD(A391/Calculator!$F$17,1)),ABS(MOD(A391/Calculator!$F$17,1)-0.5))),1)</f>
        <v>0.00589473684210962</v>
      </c>
      <c r="J391" s="174" t="n">
        <f aca="false">IF(Calculator!$E$18="YES",IF(A391&lt;Calculator!$G$18,0,MIN(MIN(MOD(A391/Calculator!$F$18,1),1-MOD(A391/Calculator!$F$18,1)),ABS(MOD(A391/Calculator!$F$18,1)-0.5))),1)</f>
        <v>0.130764912280698</v>
      </c>
      <c r="K391" s="174" t="n">
        <f aca="false">IF(Calculator!$E$19="YES",IF(A391&lt;Calculator!$G$19,0,MIN(MIN(MOD(A391/Calculator!$F$19,1),1-MOD(A391/Calculator!$F$19,1)),ABS(MOD(A391/Calculator!$F$19,1)-0.5))),1)</f>
        <v>0.172912280701754</v>
      </c>
      <c r="L391" s="174" t="n">
        <f aca="false">IF(Calculator!$E$20="YES",IF(A391&lt;Calculator!$G$20,0,MIN(MIN(MOD(A391/Calculator!$F$20,1),1-MOD(A391/Calculator!$F$20,1)),ABS(MOD(A391/Calculator!$F$20,1)-0.5))),1)</f>
        <v>1</v>
      </c>
      <c r="M391" s="174" t="n">
        <f aca="false">MIN(B391:L391)</f>
        <v>0.00589473684210962</v>
      </c>
      <c r="N391" s="174" t="n">
        <f aca="false">SUMPRODUCT(($M$5:$M$555&gt;M391)*1)+SUMPRODUCT(($M$5:$M$555=M391)*(ROW($M$5:$M$555)&lt;ROW(M391)))+1</f>
        <v>421</v>
      </c>
      <c r="O391" s="174" t="str">
        <f aca="false">IF(M391&gt;=0.2,"★★★ EXCELLENT",IF(M391&gt;=0.12,"★★  GOOD",IF(M391&gt;=0.07,"★  FAIR",IF(M391&gt;=0.025,"⚠  MARGINAL","✗  AVOID"))))</f>
        <v>✗  AVOID</v>
      </c>
    </row>
    <row r="392" customFormat="false" ht="15" hidden="false" customHeight="true" outlineLevel="0" collapsed="false">
      <c r="A392" s="175" t="n">
        <v>43.7</v>
      </c>
      <c r="B392" s="176" t="n">
        <f aca="false">IF(Calculator!$E$10="YES",IF(A392&lt;Calculator!$G$10,0,MIN(MIN(MOD(A392/Calculator!$F$10,1),1-MOD(A392/Calculator!$F$10,1)),ABS(MOD(A392/Calculator!$F$10,1)-0.5))),1)</f>
        <v>1</v>
      </c>
      <c r="C392" s="176" t="n">
        <f aca="false">IF(Calculator!$E$11="YES",IF(A392&lt;Calculator!$G$11,0,MIN(MIN(MOD(A392/Calculator!$F$11,1),1-MOD(A392/Calculator!$F$11,1)),ABS(MOD(A392/Calculator!$F$11,1)-0.5))),1)</f>
        <v>1</v>
      </c>
      <c r="D392" s="176" t="n">
        <f aca="false">IF(Calculator!$E$12="YES",IF(A392&lt;Calculator!$G$12,0,MIN(MIN(MOD(A392/Calculator!$F$12,1),1-MOD(A392/Calculator!$F$12,1)),ABS(MOD(A392/Calculator!$F$12,1)-0.5))),1)</f>
        <v>1</v>
      </c>
      <c r="E392" s="176" t="n">
        <f aca="false">IF(Calculator!$E$13="YES",IF(A392&lt;Calculator!$G$13,0,MIN(MIN(MOD(A392/Calculator!$F$13,1),1-MOD(A392/Calculator!$F$13,1)),ABS(MOD(A392/Calculator!$F$13,1)-0.5))),1)</f>
        <v>0.19266666666667</v>
      </c>
      <c r="F392" s="176" t="n">
        <f aca="false">IF(Calculator!$E$14="YES",IF(A392&lt;Calculator!$G$14,0,MIN(MIN(MOD(A392/Calculator!$F$14,1),1-MOD(A392/Calculator!$F$14,1)),ABS(MOD(A392/Calculator!$F$14,1)-0.5))),1)</f>
        <v>0.104999999999995</v>
      </c>
      <c r="G392" s="176" t="n">
        <f aca="false">IF(Calculator!$E$15="YES",IF(A392&lt;Calculator!$G$15,0,MIN(MIN(MOD(A392/Calculator!$F$15,1),1-MOD(A392/Calculator!$F$15,1)),ABS(MOD(A392/Calculator!$F$15,1)-0.5))),1)</f>
        <v>0.153</v>
      </c>
      <c r="H392" s="176" t="n">
        <f aca="false">IF(Calculator!$E$16="YES",IF(A392&lt;Calculator!$G$16,0,MIN(MIN(MOD(A392/Calculator!$F$16,1),1-MOD(A392/Calculator!$F$16,1)),ABS(MOD(A392/Calculator!$F$16,1)-0.5))),1)</f>
        <v>0.0561866666666706</v>
      </c>
      <c r="I392" s="176" t="n">
        <f aca="false">IF(Calculator!$E$17="YES",IF(A392&lt;Calculator!$G$17,0,MIN(MIN(MOD(A392/Calculator!$F$17,1),1-MOD(A392/Calculator!$F$17,1)),ABS(MOD(A392/Calculator!$F$17,1)-0.5))),1)</f>
        <v>0.0089999999999959</v>
      </c>
      <c r="J392" s="176" t="n">
        <f aca="false">IF(Calculator!$E$18="YES",IF(A392&lt;Calculator!$G$18,0,MIN(MIN(MOD(A392/Calculator!$F$18,1),1-MOD(A392/Calculator!$F$18,1)),ABS(MOD(A392/Calculator!$F$18,1)-0.5))),1)</f>
        <v>0.148266666666664</v>
      </c>
      <c r="K392" s="176" t="n">
        <f aca="false">IF(Calculator!$E$19="YES",IF(A392&lt;Calculator!$G$19,0,MIN(MIN(MOD(A392/Calculator!$F$19,1),1-MOD(A392/Calculator!$F$19,1)),ABS(MOD(A392/Calculator!$F$19,1)-0.5))),1)</f>
        <v>0.152666666666667</v>
      </c>
      <c r="L392" s="176" t="n">
        <f aca="false">IF(Calculator!$E$20="YES",IF(A392&lt;Calculator!$G$20,0,MIN(MIN(MOD(A392/Calculator!$F$20,1),1-MOD(A392/Calculator!$F$20,1)),ABS(MOD(A392/Calculator!$F$20,1)-0.5))),1)</f>
        <v>1</v>
      </c>
      <c r="M392" s="176" t="n">
        <f aca="false">MIN(B392:L392)</f>
        <v>0.0089999999999959</v>
      </c>
      <c r="N392" s="176" t="n">
        <f aca="false">SUMPRODUCT(($M$5:$M$555&gt;M392)*1)+SUMPRODUCT(($M$5:$M$555=M392)*(ROW($M$5:$M$555)&lt;ROW(M392)))+1</f>
        <v>389</v>
      </c>
      <c r="O392" s="176" t="str">
        <f aca="false">IF(M392&gt;=0.2,"★★★ EXCELLENT",IF(M392&gt;=0.12,"★★  GOOD",IF(M392&gt;=0.07,"★  FAIR",IF(M392&gt;=0.025,"⚠  MARGINAL","✗  AVOID"))))</f>
        <v>✗  AVOID</v>
      </c>
    </row>
    <row r="393" customFormat="false" ht="15" hidden="false" customHeight="true" outlineLevel="0" collapsed="false">
      <c r="A393" s="173" t="n">
        <v>43.8</v>
      </c>
      <c r="B393" s="174" t="n">
        <f aca="false">IF(Calculator!$E$10="YES",IF(A393&lt;Calculator!$G$10,0,MIN(MIN(MOD(A393/Calculator!$F$10,1),1-MOD(A393/Calculator!$F$10,1)),ABS(MOD(A393/Calculator!$F$10,1)-0.5))),1)</f>
        <v>1</v>
      </c>
      <c r="C393" s="174" t="n">
        <f aca="false">IF(Calculator!$E$11="YES",IF(A393&lt;Calculator!$G$11,0,MIN(MIN(MOD(A393/Calculator!$F$11,1),1-MOD(A393/Calculator!$F$11,1)),ABS(MOD(A393/Calculator!$F$11,1)-0.5))),1)</f>
        <v>1</v>
      </c>
      <c r="D393" s="174" t="n">
        <f aca="false">IF(Calculator!$E$12="YES",IF(A393&lt;Calculator!$G$12,0,MIN(MIN(MOD(A393/Calculator!$F$12,1),1-MOD(A393/Calculator!$F$12,1)),ABS(MOD(A393/Calculator!$F$12,1)-0.5))),1)</f>
        <v>1</v>
      </c>
      <c r="E393" s="174" t="n">
        <f aca="false">IF(Calculator!$E$13="YES",IF(A393&lt;Calculator!$G$13,0,MIN(MIN(MOD(A393/Calculator!$F$13,1),1-MOD(A393/Calculator!$F$13,1)),ABS(MOD(A393/Calculator!$F$13,1)-0.5))),1)</f>
        <v>0.197684210526319</v>
      </c>
      <c r="F393" s="174" t="n">
        <f aca="false">IF(Calculator!$E$14="YES",IF(A393&lt;Calculator!$G$14,0,MIN(MIN(MOD(A393/Calculator!$F$14,1),1-MOD(A393/Calculator!$F$14,1)),ABS(MOD(A393/Calculator!$F$14,1)-0.5))),1)</f>
        <v>0.112105263157889</v>
      </c>
      <c r="G393" s="174" t="n">
        <f aca="false">IF(Calculator!$E$15="YES",IF(A393&lt;Calculator!$G$15,0,MIN(MIN(MOD(A393/Calculator!$F$15,1),1-MOD(A393/Calculator!$F$15,1)),ABS(MOD(A393/Calculator!$F$15,1)-0.5))),1)</f>
        <v>0.143052631578947</v>
      </c>
      <c r="H393" s="174" t="n">
        <f aca="false">IF(Calculator!$E$16="YES",IF(A393&lt;Calculator!$G$16,0,MIN(MIN(MOD(A393/Calculator!$F$16,1),1-MOD(A393/Calculator!$F$16,1)),ABS(MOD(A393/Calculator!$F$16,1)-0.5))),1)</f>
        <v>0.0689010526315821</v>
      </c>
      <c r="I393" s="174" t="n">
        <f aca="false">IF(Calculator!$E$17="YES",IF(A393&lt;Calculator!$G$17,0,MIN(MIN(MOD(A393/Calculator!$F$17,1),1-MOD(A393/Calculator!$F$17,1)),ABS(MOD(A393/Calculator!$F$17,1)-0.5))),1)</f>
        <v>0.0238947368420996</v>
      </c>
      <c r="J393" s="174" t="n">
        <f aca="false">IF(Calculator!$E$18="YES",IF(A393&lt;Calculator!$G$18,0,MIN(MIN(MOD(A393/Calculator!$F$18,1),1-MOD(A393/Calculator!$F$18,1)),ABS(MOD(A393/Calculator!$F$18,1)-0.5))),1)</f>
        <v>0.165768421052627</v>
      </c>
      <c r="K393" s="174" t="n">
        <f aca="false">IF(Calculator!$E$19="YES",IF(A393&lt;Calculator!$G$19,0,MIN(MIN(MOD(A393/Calculator!$F$19,1),1-MOD(A393/Calculator!$F$19,1)),ABS(MOD(A393/Calculator!$F$19,1)-0.5))),1)</f>
        <v>0.13242105263158</v>
      </c>
      <c r="L393" s="174" t="n">
        <f aca="false">IF(Calculator!$E$20="YES",IF(A393&lt;Calculator!$G$20,0,MIN(MIN(MOD(A393/Calculator!$F$20,1),1-MOD(A393/Calculator!$F$20,1)),ABS(MOD(A393/Calculator!$F$20,1)-0.5))),1)</f>
        <v>1</v>
      </c>
      <c r="M393" s="174" t="n">
        <f aca="false">MIN(B393:L393)</f>
        <v>0.0238947368420996</v>
      </c>
      <c r="N393" s="174" t="n">
        <f aca="false">SUMPRODUCT(($M$5:$M$555&gt;M393)*1)+SUMPRODUCT(($M$5:$M$555=M393)*(ROW($M$5:$M$555)&lt;ROW(M393)))+1</f>
        <v>261</v>
      </c>
      <c r="O393" s="174" t="str">
        <f aca="false">IF(M393&gt;=0.2,"★★★ EXCELLENT",IF(M393&gt;=0.12,"★★  GOOD",IF(M393&gt;=0.07,"★  FAIR",IF(M393&gt;=0.025,"⚠  MARGINAL","✗  AVOID"))))</f>
        <v>✗  AVOID</v>
      </c>
    </row>
    <row r="394" customFormat="false" ht="15" hidden="false" customHeight="true" outlineLevel="0" collapsed="false">
      <c r="A394" s="175" t="n">
        <v>43.9</v>
      </c>
      <c r="B394" s="176" t="n">
        <f aca="false">IF(Calculator!$E$10="YES",IF(A394&lt;Calculator!$G$10,0,MIN(MIN(MOD(A394/Calculator!$F$10,1),1-MOD(A394/Calculator!$F$10,1)),ABS(MOD(A394/Calculator!$F$10,1)-0.5))),1)</f>
        <v>1</v>
      </c>
      <c r="C394" s="176" t="n">
        <f aca="false">IF(Calculator!$E$11="YES",IF(A394&lt;Calculator!$G$11,0,MIN(MIN(MOD(A394/Calculator!$F$11,1),1-MOD(A394/Calculator!$F$11,1)),ABS(MOD(A394/Calculator!$F$11,1)-0.5))),1)</f>
        <v>1</v>
      </c>
      <c r="D394" s="176" t="n">
        <f aca="false">IF(Calculator!$E$12="YES",IF(A394&lt;Calculator!$G$12,0,MIN(MIN(MOD(A394/Calculator!$F$12,1),1-MOD(A394/Calculator!$F$12,1)),ABS(MOD(A394/Calculator!$F$12,1)-0.5))),1)</f>
        <v>1</v>
      </c>
      <c r="E394" s="176" t="n">
        <f aca="false">IF(Calculator!$E$13="YES",IF(A394&lt;Calculator!$G$13,0,MIN(MIN(MOD(A394/Calculator!$F$13,1),1-MOD(A394/Calculator!$F$13,1)),ABS(MOD(A394/Calculator!$F$13,1)-0.5))),1)</f>
        <v>0.202701754385968</v>
      </c>
      <c r="F394" s="176" t="n">
        <f aca="false">IF(Calculator!$E$14="YES",IF(A394&lt;Calculator!$G$14,0,MIN(MIN(MOD(A394/Calculator!$F$14,1),1-MOD(A394/Calculator!$F$14,1)),ABS(MOD(A394/Calculator!$F$14,1)-0.5))),1)</f>
        <v>0.119210526315784</v>
      </c>
      <c r="G394" s="176" t="n">
        <f aca="false">IF(Calculator!$E$15="YES",IF(A394&lt;Calculator!$G$15,0,MIN(MIN(MOD(A394/Calculator!$F$15,1),1-MOD(A394/Calculator!$F$15,1)),ABS(MOD(A394/Calculator!$F$15,1)-0.5))),1)</f>
        <v>0.133105263157894</v>
      </c>
      <c r="H394" s="176" t="n">
        <f aca="false">IF(Calculator!$E$16="YES",IF(A394&lt;Calculator!$G$16,0,MIN(MIN(MOD(A394/Calculator!$F$16,1),1-MOD(A394/Calculator!$F$16,1)),ABS(MOD(A394/Calculator!$F$16,1)-0.5))),1)</f>
        <v>0.0816154385964945</v>
      </c>
      <c r="I394" s="176" t="n">
        <f aca="false">IF(Calculator!$E$17="YES",IF(A394&lt;Calculator!$G$17,0,MIN(MIN(MOD(A394/Calculator!$F$17,1),1-MOD(A394/Calculator!$F$17,1)),ABS(MOD(A394/Calculator!$F$17,1)-0.5))),1)</f>
        <v>0.0387894736842052</v>
      </c>
      <c r="J394" s="176" t="n">
        <f aca="false">IF(Calculator!$E$18="YES",IF(A394&lt;Calculator!$G$18,0,MIN(MIN(MOD(A394/Calculator!$F$18,1),1-MOD(A394/Calculator!$F$18,1)),ABS(MOD(A394/Calculator!$F$18,1)-0.5))),1)</f>
        <v>0.183270175438593</v>
      </c>
      <c r="K394" s="176" t="n">
        <f aca="false">IF(Calculator!$E$19="YES",IF(A394&lt;Calculator!$G$19,0,MIN(MIN(MOD(A394/Calculator!$F$19,1),1-MOD(A394/Calculator!$F$19,1)),ABS(MOD(A394/Calculator!$F$19,1)-0.5))),1)</f>
        <v>0.112175438596491</v>
      </c>
      <c r="L394" s="176" t="n">
        <f aca="false">IF(Calculator!$E$20="YES",IF(A394&lt;Calculator!$G$20,0,MIN(MIN(MOD(A394/Calculator!$F$20,1),1-MOD(A394/Calculator!$F$20,1)),ABS(MOD(A394/Calculator!$F$20,1)-0.5))),1)</f>
        <v>1</v>
      </c>
      <c r="M394" s="176" t="n">
        <f aca="false">MIN(B394:L394)</f>
        <v>0.0387894736842052</v>
      </c>
      <c r="N394" s="176" t="n">
        <f aca="false">SUMPRODUCT(($M$5:$M$555&gt;M394)*1)+SUMPRODUCT(($M$5:$M$555=M394)*(ROW($M$5:$M$555)&lt;ROW(M394)))+1</f>
        <v>169</v>
      </c>
      <c r="O394" s="176" t="str">
        <f aca="false">IF(M394&gt;=0.2,"★★★ EXCELLENT",IF(M394&gt;=0.12,"★★  GOOD",IF(M394&gt;=0.07,"★  FAIR",IF(M394&gt;=0.025,"⚠  MARGINAL","✗  AVOID"))))</f>
        <v>⚠  MARGINAL</v>
      </c>
    </row>
    <row r="395" customFormat="false" ht="15" hidden="false" customHeight="true" outlineLevel="0" collapsed="false">
      <c r="A395" s="173" t="n">
        <v>44</v>
      </c>
      <c r="B395" s="174" t="n">
        <f aca="false">IF(Calculator!$E$10="YES",IF(A395&lt;Calculator!$G$10,0,MIN(MIN(MOD(A395/Calculator!$F$10,1),1-MOD(A395/Calculator!$F$10,1)),ABS(MOD(A395/Calculator!$F$10,1)-0.5))),1)</f>
        <v>1</v>
      </c>
      <c r="C395" s="174" t="n">
        <f aca="false">IF(Calculator!$E$11="YES",IF(A395&lt;Calculator!$G$11,0,MIN(MIN(MOD(A395/Calculator!$F$11,1),1-MOD(A395/Calculator!$F$11,1)),ABS(MOD(A395/Calculator!$F$11,1)-0.5))),1)</f>
        <v>1</v>
      </c>
      <c r="D395" s="174" t="n">
        <f aca="false">IF(Calculator!$E$12="YES",IF(A395&lt;Calculator!$G$12,0,MIN(MIN(MOD(A395/Calculator!$F$12,1),1-MOD(A395/Calculator!$F$12,1)),ABS(MOD(A395/Calculator!$F$12,1)-0.5))),1)</f>
        <v>1</v>
      </c>
      <c r="E395" s="174" t="n">
        <f aca="false">IF(Calculator!$E$13="YES",IF(A395&lt;Calculator!$G$13,0,MIN(MIN(MOD(A395/Calculator!$F$13,1),1-MOD(A395/Calculator!$F$13,1)),ABS(MOD(A395/Calculator!$F$13,1)-0.5))),1)</f>
        <v>0.207719298245617</v>
      </c>
      <c r="F395" s="174" t="n">
        <f aca="false">IF(Calculator!$E$14="YES",IF(A395&lt;Calculator!$G$14,0,MIN(MIN(MOD(A395/Calculator!$F$14,1),1-MOD(A395/Calculator!$F$14,1)),ABS(MOD(A395/Calculator!$F$14,1)-0.5))),1)</f>
        <v>0.126315789473679</v>
      </c>
      <c r="G395" s="174" t="n">
        <f aca="false">IF(Calculator!$E$15="YES",IF(A395&lt;Calculator!$G$15,0,MIN(MIN(MOD(A395/Calculator!$F$15,1),1-MOD(A395/Calculator!$F$15,1)),ABS(MOD(A395/Calculator!$F$15,1)-0.5))),1)</f>
        <v>0.123157894736842</v>
      </c>
      <c r="H395" s="174" t="n">
        <f aca="false">IF(Calculator!$E$16="YES",IF(A395&lt;Calculator!$G$16,0,MIN(MIN(MOD(A395/Calculator!$F$16,1),1-MOD(A395/Calculator!$F$16,1)),ABS(MOD(A395/Calculator!$F$16,1)-0.5))),1)</f>
        <v>0.0943298245614077</v>
      </c>
      <c r="I395" s="174" t="n">
        <f aca="false">IF(Calculator!$E$17="YES",IF(A395&lt;Calculator!$G$17,0,MIN(MIN(MOD(A395/Calculator!$F$17,1),1-MOD(A395/Calculator!$F$17,1)),ABS(MOD(A395/Calculator!$F$17,1)-0.5))),1)</f>
        <v>0.0536842105263107</v>
      </c>
      <c r="J395" s="174" t="n">
        <f aca="false">IF(Calculator!$E$18="YES",IF(A395&lt;Calculator!$G$18,0,MIN(MIN(MOD(A395/Calculator!$F$18,1),1-MOD(A395/Calculator!$F$18,1)),ABS(MOD(A395/Calculator!$F$18,1)-0.5))),1)</f>
        <v>0.200771929824557</v>
      </c>
      <c r="K395" s="174" t="n">
        <f aca="false">IF(Calculator!$E$19="YES",IF(A395&lt;Calculator!$G$19,0,MIN(MIN(MOD(A395/Calculator!$F$19,1),1-MOD(A395/Calculator!$F$19,1)),ABS(MOD(A395/Calculator!$F$19,1)-0.5))),1)</f>
        <v>0.0919298245614044</v>
      </c>
      <c r="L395" s="174" t="n">
        <f aca="false">IF(Calculator!$E$20="YES",IF(A395&lt;Calculator!$G$20,0,MIN(MIN(MOD(A395/Calculator!$F$20,1),1-MOD(A395/Calculator!$F$20,1)),ABS(MOD(A395/Calculator!$F$20,1)-0.5))),1)</f>
        <v>1</v>
      </c>
      <c r="M395" s="174" t="n">
        <f aca="false">MIN(B395:L395)</f>
        <v>0.0536842105263107</v>
      </c>
      <c r="N395" s="174" t="n">
        <f aca="false">SUMPRODUCT(($M$5:$M$555&gt;M395)*1)+SUMPRODUCT(($M$5:$M$555=M395)*(ROW($M$5:$M$555)&lt;ROW(M395)))+1</f>
        <v>103</v>
      </c>
      <c r="O395" s="174" t="str">
        <f aca="false">IF(M395&gt;=0.2,"★★★ EXCELLENT",IF(M395&gt;=0.12,"★★  GOOD",IF(M395&gt;=0.07,"★  FAIR",IF(M395&gt;=0.025,"⚠  MARGINAL","✗  AVOID"))))</f>
        <v>⚠  MARGINAL</v>
      </c>
    </row>
    <row r="396" customFormat="false" ht="15" hidden="false" customHeight="true" outlineLevel="0" collapsed="false">
      <c r="A396" s="175" t="n">
        <v>44.1</v>
      </c>
      <c r="B396" s="176" t="n">
        <f aca="false">IF(Calculator!$E$10="YES",IF(A396&lt;Calculator!$G$10,0,MIN(MIN(MOD(A396/Calculator!$F$10,1),1-MOD(A396/Calculator!$F$10,1)),ABS(MOD(A396/Calculator!$F$10,1)-0.5))),1)</f>
        <v>1</v>
      </c>
      <c r="C396" s="176" t="n">
        <f aca="false">IF(Calculator!$E$11="YES",IF(A396&lt;Calculator!$G$11,0,MIN(MIN(MOD(A396/Calculator!$F$11,1),1-MOD(A396/Calculator!$F$11,1)),ABS(MOD(A396/Calculator!$F$11,1)-0.5))),1)</f>
        <v>1</v>
      </c>
      <c r="D396" s="176" t="n">
        <f aca="false">IF(Calculator!$E$12="YES",IF(A396&lt;Calculator!$G$12,0,MIN(MIN(MOD(A396/Calculator!$F$12,1),1-MOD(A396/Calculator!$F$12,1)),ABS(MOD(A396/Calculator!$F$12,1)-0.5))),1)</f>
        <v>1</v>
      </c>
      <c r="E396" s="176" t="n">
        <f aca="false">IF(Calculator!$E$13="YES",IF(A396&lt;Calculator!$G$13,0,MIN(MIN(MOD(A396/Calculator!$F$13,1),1-MOD(A396/Calculator!$F$13,1)),ABS(MOD(A396/Calculator!$F$13,1)-0.5))),1)</f>
        <v>0.212736842105266</v>
      </c>
      <c r="F396" s="176" t="n">
        <f aca="false">IF(Calculator!$E$14="YES",IF(A396&lt;Calculator!$G$14,0,MIN(MIN(MOD(A396/Calculator!$F$14,1),1-MOD(A396/Calculator!$F$14,1)),ABS(MOD(A396/Calculator!$F$14,1)-0.5))),1)</f>
        <v>0.133421052631574</v>
      </c>
      <c r="G396" s="176" t="n">
        <f aca="false">IF(Calculator!$E$15="YES",IF(A396&lt;Calculator!$G$15,0,MIN(MIN(MOD(A396/Calculator!$F$15,1),1-MOD(A396/Calculator!$F$15,1)),ABS(MOD(A396/Calculator!$F$15,1)-0.5))),1)</f>
        <v>0.113210526315789</v>
      </c>
      <c r="H396" s="176" t="n">
        <f aca="false">IF(Calculator!$E$16="YES",IF(A396&lt;Calculator!$G$16,0,MIN(MIN(MOD(A396/Calculator!$F$16,1),1-MOD(A396/Calculator!$F$16,1)),ABS(MOD(A396/Calculator!$F$16,1)-0.5))),1)</f>
        <v>0.10704421052632</v>
      </c>
      <c r="I396" s="176" t="n">
        <f aca="false">IF(Calculator!$E$17="YES",IF(A396&lt;Calculator!$G$17,0,MIN(MIN(MOD(A396/Calculator!$F$17,1),1-MOD(A396/Calculator!$F$17,1)),ABS(MOD(A396/Calculator!$F$17,1)-0.5))),1)</f>
        <v>0.0685789473684162</v>
      </c>
      <c r="J396" s="176" t="n">
        <f aca="false">IF(Calculator!$E$18="YES",IF(A396&lt;Calculator!$G$18,0,MIN(MIN(MOD(A396/Calculator!$F$18,1),1-MOD(A396/Calculator!$F$18,1)),ABS(MOD(A396/Calculator!$F$18,1)-0.5))),1)</f>
        <v>0.218273684210523</v>
      </c>
      <c r="K396" s="176" t="n">
        <f aca="false">IF(Calculator!$E$19="YES",IF(A396&lt;Calculator!$G$19,0,MIN(MIN(MOD(A396/Calculator!$F$19,1),1-MOD(A396/Calculator!$F$19,1)),ABS(MOD(A396/Calculator!$F$19,1)-0.5))),1)</f>
        <v>0.0716842105263158</v>
      </c>
      <c r="L396" s="176" t="n">
        <f aca="false">IF(Calculator!$E$20="YES",IF(A396&lt;Calculator!$G$20,0,MIN(MIN(MOD(A396/Calculator!$F$20,1),1-MOD(A396/Calculator!$F$20,1)),ABS(MOD(A396/Calculator!$F$20,1)-0.5))),1)</f>
        <v>1</v>
      </c>
      <c r="M396" s="176" t="n">
        <f aca="false">MIN(B396:L396)</f>
        <v>0.0685789473684162</v>
      </c>
      <c r="N396" s="176" t="n">
        <f aca="false">SUMPRODUCT(($M$5:$M$555&gt;M396)*1)+SUMPRODUCT(($M$5:$M$555=M396)*(ROW($M$5:$M$555)&lt;ROW(M396)))+1</f>
        <v>64</v>
      </c>
      <c r="O396" s="176" t="str">
        <f aca="false">IF(M396&gt;=0.2,"★★★ EXCELLENT",IF(M396&gt;=0.12,"★★  GOOD",IF(M396&gt;=0.07,"★  FAIR",IF(M396&gt;=0.025,"⚠  MARGINAL","✗  AVOID"))))</f>
        <v>⚠  MARGINAL</v>
      </c>
    </row>
    <row r="397" customFormat="false" ht="15" hidden="false" customHeight="true" outlineLevel="0" collapsed="false">
      <c r="A397" s="173" t="n">
        <v>44.2</v>
      </c>
      <c r="B397" s="174" t="n">
        <f aca="false">IF(Calculator!$E$10="YES",IF(A397&lt;Calculator!$G$10,0,MIN(MIN(MOD(A397/Calculator!$F$10,1),1-MOD(A397/Calculator!$F$10,1)),ABS(MOD(A397/Calculator!$F$10,1)-0.5))),1)</f>
        <v>1</v>
      </c>
      <c r="C397" s="174" t="n">
        <f aca="false">IF(Calculator!$E$11="YES",IF(A397&lt;Calculator!$G$11,0,MIN(MIN(MOD(A397/Calculator!$F$11,1),1-MOD(A397/Calculator!$F$11,1)),ABS(MOD(A397/Calculator!$F$11,1)-0.5))),1)</f>
        <v>1</v>
      </c>
      <c r="D397" s="174" t="n">
        <f aca="false">IF(Calculator!$E$12="YES",IF(A397&lt;Calculator!$G$12,0,MIN(MIN(MOD(A397/Calculator!$F$12,1),1-MOD(A397/Calculator!$F$12,1)),ABS(MOD(A397/Calculator!$F$12,1)-0.5))),1)</f>
        <v>1</v>
      </c>
      <c r="E397" s="174" t="n">
        <f aca="false">IF(Calculator!$E$13="YES",IF(A397&lt;Calculator!$G$13,0,MIN(MIN(MOD(A397/Calculator!$F$13,1),1-MOD(A397/Calculator!$F$13,1)),ABS(MOD(A397/Calculator!$F$13,1)-0.5))),1)</f>
        <v>0.217754385964916</v>
      </c>
      <c r="F397" s="174" t="n">
        <f aca="false">IF(Calculator!$E$14="YES",IF(A397&lt;Calculator!$G$14,0,MIN(MIN(MOD(A397/Calculator!$F$14,1),1-MOD(A397/Calculator!$F$14,1)),ABS(MOD(A397/Calculator!$F$14,1)-0.5))),1)</f>
        <v>0.140526315789468</v>
      </c>
      <c r="G397" s="174" t="n">
        <f aca="false">IF(Calculator!$E$15="YES",IF(A397&lt;Calculator!$G$15,0,MIN(MIN(MOD(A397/Calculator!$F$15,1),1-MOD(A397/Calculator!$F$15,1)),ABS(MOD(A397/Calculator!$F$15,1)-0.5))),1)</f>
        <v>0.103263157894737</v>
      </c>
      <c r="H397" s="174" t="n">
        <f aca="false">IF(Calculator!$E$16="YES",IF(A397&lt;Calculator!$G$16,0,MIN(MIN(MOD(A397/Calculator!$F$16,1),1-MOD(A397/Calculator!$F$16,1)),ABS(MOD(A397/Calculator!$F$16,1)-0.5))),1)</f>
        <v>0.119758596491232</v>
      </c>
      <c r="I397" s="174" t="n">
        <f aca="false">IF(Calculator!$E$17="YES",IF(A397&lt;Calculator!$G$17,0,MIN(MIN(MOD(A397/Calculator!$F$17,1),1-MOD(A397/Calculator!$F$17,1)),ABS(MOD(A397/Calculator!$F$17,1)-0.5))),1)</f>
        <v>0.0834736842105217</v>
      </c>
      <c r="J397" s="174" t="n">
        <f aca="false">IF(Calculator!$E$18="YES",IF(A397&lt;Calculator!$G$18,0,MIN(MIN(MOD(A397/Calculator!$F$18,1),1-MOD(A397/Calculator!$F$18,1)),ABS(MOD(A397/Calculator!$F$18,1)-0.5))),1)</f>
        <v>0.235775438596488</v>
      </c>
      <c r="K397" s="174" t="n">
        <f aca="false">IF(Calculator!$E$19="YES",IF(A397&lt;Calculator!$G$19,0,MIN(MIN(MOD(A397/Calculator!$F$19,1),1-MOD(A397/Calculator!$F$19,1)),ABS(MOD(A397/Calculator!$F$19,1)-0.5))),1)</f>
        <v>0.0514385964912272</v>
      </c>
      <c r="L397" s="174" t="n">
        <f aca="false">IF(Calculator!$E$20="YES",IF(A397&lt;Calculator!$G$20,0,MIN(MIN(MOD(A397/Calculator!$F$20,1),1-MOD(A397/Calculator!$F$20,1)),ABS(MOD(A397/Calculator!$F$20,1)-0.5))),1)</f>
        <v>1</v>
      </c>
      <c r="M397" s="174" t="n">
        <f aca="false">MIN(B397:L397)</f>
        <v>0.0514385964912272</v>
      </c>
      <c r="N397" s="174" t="n">
        <f aca="false">SUMPRODUCT(($M$5:$M$555&gt;M397)*1)+SUMPRODUCT(($M$5:$M$555=M397)*(ROW($M$5:$M$555)&lt;ROW(M397)))+1</f>
        <v>111</v>
      </c>
      <c r="O397" s="174" t="str">
        <f aca="false">IF(M397&gt;=0.2,"★★★ EXCELLENT",IF(M397&gt;=0.12,"★★  GOOD",IF(M397&gt;=0.07,"★  FAIR",IF(M397&gt;=0.025,"⚠  MARGINAL","✗  AVOID"))))</f>
        <v>⚠  MARGINAL</v>
      </c>
    </row>
    <row r="398" customFormat="false" ht="15" hidden="false" customHeight="true" outlineLevel="0" collapsed="false">
      <c r="A398" s="175" t="n">
        <v>44.3</v>
      </c>
      <c r="B398" s="176" t="n">
        <f aca="false">IF(Calculator!$E$10="YES",IF(A398&lt;Calculator!$G$10,0,MIN(MIN(MOD(A398/Calculator!$F$10,1),1-MOD(A398/Calculator!$F$10,1)),ABS(MOD(A398/Calculator!$F$10,1)-0.5))),1)</f>
        <v>1</v>
      </c>
      <c r="C398" s="176" t="n">
        <f aca="false">IF(Calculator!$E$11="YES",IF(A398&lt;Calculator!$G$11,0,MIN(MIN(MOD(A398/Calculator!$F$11,1),1-MOD(A398/Calculator!$F$11,1)),ABS(MOD(A398/Calculator!$F$11,1)-0.5))),1)</f>
        <v>1</v>
      </c>
      <c r="D398" s="176" t="n">
        <f aca="false">IF(Calculator!$E$12="YES",IF(A398&lt;Calculator!$G$12,0,MIN(MIN(MOD(A398/Calculator!$F$12,1),1-MOD(A398/Calculator!$F$12,1)),ABS(MOD(A398/Calculator!$F$12,1)-0.5))),1)</f>
        <v>1</v>
      </c>
      <c r="E398" s="176" t="n">
        <f aca="false">IF(Calculator!$E$13="YES",IF(A398&lt;Calculator!$G$13,0,MIN(MIN(MOD(A398/Calculator!$F$13,1),1-MOD(A398/Calculator!$F$13,1)),ABS(MOD(A398/Calculator!$F$13,1)-0.5))),1)</f>
        <v>0.222771929824564</v>
      </c>
      <c r="F398" s="176" t="n">
        <f aca="false">IF(Calculator!$E$14="YES",IF(A398&lt;Calculator!$G$14,0,MIN(MIN(MOD(A398/Calculator!$F$14,1),1-MOD(A398/Calculator!$F$14,1)),ABS(MOD(A398/Calculator!$F$14,1)-0.5))),1)</f>
        <v>0.147631578947363</v>
      </c>
      <c r="G398" s="176" t="n">
        <f aca="false">IF(Calculator!$E$15="YES",IF(A398&lt;Calculator!$G$15,0,MIN(MIN(MOD(A398/Calculator!$F$15,1),1-MOD(A398/Calculator!$F$15,1)),ABS(MOD(A398/Calculator!$F$15,1)-0.5))),1)</f>
        <v>0.0933157894736842</v>
      </c>
      <c r="H398" s="176" t="n">
        <f aca="false">IF(Calculator!$E$16="YES",IF(A398&lt;Calculator!$G$16,0,MIN(MIN(MOD(A398/Calculator!$F$16,1),1-MOD(A398/Calculator!$F$16,1)),ABS(MOD(A398/Calculator!$F$16,1)-0.5))),1)</f>
        <v>0.132472982456144</v>
      </c>
      <c r="I398" s="176" t="n">
        <f aca="false">IF(Calculator!$E$17="YES",IF(A398&lt;Calculator!$G$17,0,MIN(MIN(MOD(A398/Calculator!$F$17,1),1-MOD(A398/Calculator!$F$17,1)),ABS(MOD(A398/Calculator!$F$17,1)-0.5))),1)</f>
        <v>0.0983684210526263</v>
      </c>
      <c r="J398" s="176" t="n">
        <f aca="false">IF(Calculator!$E$18="YES",IF(A398&lt;Calculator!$G$18,0,MIN(MIN(MOD(A398/Calculator!$F$18,1),1-MOD(A398/Calculator!$F$18,1)),ABS(MOD(A398/Calculator!$F$18,1)-0.5))),1)</f>
        <v>0.246722807017548</v>
      </c>
      <c r="K398" s="176" t="n">
        <f aca="false">IF(Calculator!$E$19="YES",IF(A398&lt;Calculator!$G$19,0,MIN(MIN(MOD(A398/Calculator!$F$19,1),1-MOD(A398/Calculator!$F$19,1)),ABS(MOD(A398/Calculator!$F$19,1)-0.5))),1)</f>
        <v>0.0311929824561403</v>
      </c>
      <c r="L398" s="176" t="n">
        <f aca="false">IF(Calculator!$E$20="YES",IF(A398&lt;Calculator!$G$20,0,MIN(MIN(MOD(A398/Calculator!$F$20,1),1-MOD(A398/Calculator!$F$20,1)),ABS(MOD(A398/Calculator!$F$20,1)-0.5))),1)</f>
        <v>1</v>
      </c>
      <c r="M398" s="176" t="n">
        <f aca="false">MIN(B398:L398)</f>
        <v>0.0311929824561403</v>
      </c>
      <c r="N398" s="176" t="n">
        <f aca="false">SUMPRODUCT(($M$5:$M$555&gt;M398)*1)+SUMPRODUCT(($M$5:$M$555=M398)*(ROW($M$5:$M$555)&lt;ROW(M398)))+1</f>
        <v>206</v>
      </c>
      <c r="O398" s="176" t="str">
        <f aca="false">IF(M398&gt;=0.2,"★★★ EXCELLENT",IF(M398&gt;=0.12,"★★  GOOD",IF(M398&gt;=0.07,"★  FAIR",IF(M398&gt;=0.025,"⚠  MARGINAL","✗  AVOID"))))</f>
        <v>⚠  MARGINAL</v>
      </c>
    </row>
    <row r="399" customFormat="false" ht="15" hidden="false" customHeight="true" outlineLevel="0" collapsed="false">
      <c r="A399" s="173" t="n">
        <v>44.4</v>
      </c>
      <c r="B399" s="174" t="n">
        <f aca="false">IF(Calculator!$E$10="YES",IF(A399&lt;Calculator!$G$10,0,MIN(MIN(MOD(A399/Calculator!$F$10,1),1-MOD(A399/Calculator!$F$10,1)),ABS(MOD(A399/Calculator!$F$10,1)-0.5))),1)</f>
        <v>1</v>
      </c>
      <c r="C399" s="174" t="n">
        <f aca="false">IF(Calculator!$E$11="YES",IF(A399&lt;Calculator!$G$11,0,MIN(MIN(MOD(A399/Calculator!$F$11,1),1-MOD(A399/Calculator!$F$11,1)),ABS(MOD(A399/Calculator!$F$11,1)-0.5))),1)</f>
        <v>1</v>
      </c>
      <c r="D399" s="174" t="n">
        <f aca="false">IF(Calculator!$E$12="YES",IF(A399&lt;Calculator!$G$12,0,MIN(MIN(MOD(A399/Calculator!$F$12,1),1-MOD(A399/Calculator!$F$12,1)),ABS(MOD(A399/Calculator!$F$12,1)-0.5))),1)</f>
        <v>1</v>
      </c>
      <c r="E399" s="174" t="n">
        <f aca="false">IF(Calculator!$E$13="YES",IF(A399&lt;Calculator!$G$13,0,MIN(MIN(MOD(A399/Calculator!$F$13,1),1-MOD(A399/Calculator!$F$13,1)),ABS(MOD(A399/Calculator!$F$13,1)-0.5))),1)</f>
        <v>0.227789473684214</v>
      </c>
      <c r="F399" s="174" t="n">
        <f aca="false">IF(Calculator!$E$14="YES",IF(A399&lt;Calculator!$G$14,0,MIN(MIN(MOD(A399/Calculator!$F$14,1),1-MOD(A399/Calculator!$F$14,1)),ABS(MOD(A399/Calculator!$F$14,1)-0.5))),1)</f>
        <v>0.154736842105257</v>
      </c>
      <c r="G399" s="174" t="n">
        <f aca="false">IF(Calculator!$E$15="YES",IF(A399&lt;Calculator!$G$15,0,MIN(MIN(MOD(A399/Calculator!$F$15,1),1-MOD(A399/Calculator!$F$15,1)),ABS(MOD(A399/Calculator!$F$15,1)-0.5))),1)</f>
        <v>0.0833684210526311</v>
      </c>
      <c r="H399" s="174" t="n">
        <f aca="false">IF(Calculator!$E$16="YES",IF(A399&lt;Calculator!$G$16,0,MIN(MIN(MOD(A399/Calculator!$F$16,1),1-MOD(A399/Calculator!$F$16,1)),ABS(MOD(A399/Calculator!$F$16,1)-0.5))),1)</f>
        <v>0.145187368421056</v>
      </c>
      <c r="I399" s="174" t="n">
        <f aca="false">IF(Calculator!$E$17="YES",IF(A399&lt;Calculator!$G$17,0,MIN(MIN(MOD(A399/Calculator!$F$17,1),1-MOD(A399/Calculator!$F$17,1)),ABS(MOD(A399/Calculator!$F$17,1)-0.5))),1)</f>
        <v>0.113263157894732</v>
      </c>
      <c r="J399" s="174" t="n">
        <f aca="false">IF(Calculator!$E$18="YES",IF(A399&lt;Calculator!$G$18,0,MIN(MIN(MOD(A399/Calculator!$F$18,1),1-MOD(A399/Calculator!$F$18,1)),ABS(MOD(A399/Calculator!$F$18,1)-0.5))),1)</f>
        <v>0.229221052631583</v>
      </c>
      <c r="K399" s="174" t="n">
        <f aca="false">IF(Calculator!$E$19="YES",IF(A399&lt;Calculator!$G$19,0,MIN(MIN(MOD(A399/Calculator!$F$19,1),1-MOD(A399/Calculator!$F$19,1)),ABS(MOD(A399/Calculator!$F$19,1)-0.5))),1)</f>
        <v>0.0109473684210535</v>
      </c>
      <c r="L399" s="174" t="n">
        <f aca="false">IF(Calculator!$E$20="YES",IF(A399&lt;Calculator!$G$20,0,MIN(MIN(MOD(A399/Calculator!$F$20,1),1-MOD(A399/Calculator!$F$20,1)),ABS(MOD(A399/Calculator!$F$20,1)-0.5))),1)</f>
        <v>1</v>
      </c>
      <c r="M399" s="174" t="n">
        <f aca="false">MIN(B399:L399)</f>
        <v>0.0109473684210535</v>
      </c>
      <c r="N399" s="174" t="n">
        <f aca="false">SUMPRODUCT(($M$5:$M$555&gt;M399)*1)+SUMPRODUCT(($M$5:$M$555=M399)*(ROW($M$5:$M$555)&lt;ROW(M399)))+1</f>
        <v>368</v>
      </c>
      <c r="O399" s="174" t="str">
        <f aca="false">IF(M399&gt;=0.2,"★★★ EXCELLENT",IF(M399&gt;=0.12,"★★  GOOD",IF(M399&gt;=0.07,"★  FAIR",IF(M399&gt;=0.025,"⚠  MARGINAL","✗  AVOID"))))</f>
        <v>✗  AVOID</v>
      </c>
    </row>
    <row r="400" customFormat="false" ht="15" hidden="false" customHeight="true" outlineLevel="0" collapsed="false">
      <c r="A400" s="175" t="n">
        <v>44.5</v>
      </c>
      <c r="B400" s="176" t="n">
        <f aca="false">IF(Calculator!$E$10="YES",IF(A400&lt;Calculator!$G$10,0,MIN(MIN(MOD(A400/Calculator!$F$10,1),1-MOD(A400/Calculator!$F$10,1)),ABS(MOD(A400/Calculator!$F$10,1)-0.5))),1)</f>
        <v>1</v>
      </c>
      <c r="C400" s="176" t="n">
        <f aca="false">IF(Calculator!$E$11="YES",IF(A400&lt;Calculator!$G$11,0,MIN(MIN(MOD(A400/Calculator!$F$11,1),1-MOD(A400/Calculator!$F$11,1)),ABS(MOD(A400/Calculator!$F$11,1)-0.5))),1)</f>
        <v>1</v>
      </c>
      <c r="D400" s="176" t="n">
        <f aca="false">IF(Calculator!$E$12="YES",IF(A400&lt;Calculator!$G$12,0,MIN(MIN(MOD(A400/Calculator!$F$12,1),1-MOD(A400/Calculator!$F$12,1)),ABS(MOD(A400/Calculator!$F$12,1)-0.5))),1)</f>
        <v>1</v>
      </c>
      <c r="E400" s="176" t="n">
        <f aca="false">IF(Calculator!$E$13="YES",IF(A400&lt;Calculator!$G$13,0,MIN(MIN(MOD(A400/Calculator!$F$13,1),1-MOD(A400/Calculator!$F$13,1)),ABS(MOD(A400/Calculator!$F$13,1)-0.5))),1)</f>
        <v>0.232807017543863</v>
      </c>
      <c r="F400" s="176" t="n">
        <f aca="false">IF(Calculator!$E$14="YES",IF(A400&lt;Calculator!$G$14,0,MIN(MIN(MOD(A400/Calculator!$F$14,1),1-MOD(A400/Calculator!$F$14,1)),ABS(MOD(A400/Calculator!$F$14,1)-0.5))),1)</f>
        <v>0.161842105263152</v>
      </c>
      <c r="G400" s="176" t="n">
        <f aca="false">IF(Calculator!$E$15="YES",IF(A400&lt;Calculator!$G$15,0,MIN(MIN(MOD(A400/Calculator!$F$15,1),1-MOD(A400/Calculator!$F$15,1)),ABS(MOD(A400/Calculator!$F$15,1)-0.5))),1)</f>
        <v>0.0734210526315788</v>
      </c>
      <c r="H400" s="176" t="n">
        <f aca="false">IF(Calculator!$E$16="YES",IF(A400&lt;Calculator!$G$16,0,MIN(MIN(MOD(A400/Calculator!$F$16,1),1-MOD(A400/Calculator!$F$16,1)),ABS(MOD(A400/Calculator!$F$16,1)-0.5))),1)</f>
        <v>0.157901754385969</v>
      </c>
      <c r="I400" s="176" t="n">
        <f aca="false">IF(Calculator!$E$17="YES",IF(A400&lt;Calculator!$G$17,0,MIN(MIN(MOD(A400/Calculator!$F$17,1),1-MOD(A400/Calculator!$F$17,1)),ABS(MOD(A400/Calculator!$F$17,1)-0.5))),1)</f>
        <v>0.128157894736837</v>
      </c>
      <c r="J400" s="176" t="n">
        <f aca="false">IF(Calculator!$E$18="YES",IF(A400&lt;Calculator!$G$18,0,MIN(MIN(MOD(A400/Calculator!$F$18,1),1-MOD(A400/Calculator!$F$18,1)),ABS(MOD(A400/Calculator!$F$18,1)-0.5))),1)</f>
        <v>0.211719298245618</v>
      </c>
      <c r="K400" s="176" t="n">
        <f aca="false">IF(Calculator!$E$19="YES",IF(A400&lt;Calculator!$G$19,0,MIN(MIN(MOD(A400/Calculator!$F$19,1),1-MOD(A400/Calculator!$F$19,1)),ABS(MOD(A400/Calculator!$F$19,1)-0.5))),1)</f>
        <v>0.00929824561403514</v>
      </c>
      <c r="L400" s="176" t="n">
        <f aca="false">IF(Calculator!$E$20="YES",IF(A400&lt;Calculator!$G$20,0,MIN(MIN(MOD(A400/Calculator!$F$20,1),1-MOD(A400/Calculator!$F$20,1)),ABS(MOD(A400/Calculator!$F$20,1)-0.5))),1)</f>
        <v>1</v>
      </c>
      <c r="M400" s="176" t="n">
        <f aca="false">MIN(B400:L400)</f>
        <v>0.00929824561403514</v>
      </c>
      <c r="N400" s="176" t="n">
        <f aca="false">SUMPRODUCT(($M$5:$M$555&gt;M400)*1)+SUMPRODUCT(($M$5:$M$555=M400)*(ROW($M$5:$M$555)&lt;ROW(M400)))+1</f>
        <v>384</v>
      </c>
      <c r="O400" s="176" t="str">
        <f aca="false">IF(M400&gt;=0.2,"★★★ EXCELLENT",IF(M400&gt;=0.12,"★★  GOOD",IF(M400&gt;=0.07,"★  FAIR",IF(M400&gt;=0.025,"⚠  MARGINAL","✗  AVOID"))))</f>
        <v>✗  AVOID</v>
      </c>
    </row>
    <row r="401" customFormat="false" ht="15" hidden="false" customHeight="true" outlineLevel="0" collapsed="false">
      <c r="A401" s="173" t="n">
        <v>44.6</v>
      </c>
      <c r="B401" s="174" t="n">
        <f aca="false">IF(Calculator!$E$10="YES",IF(A401&lt;Calculator!$G$10,0,MIN(MIN(MOD(A401/Calculator!$F$10,1),1-MOD(A401/Calculator!$F$10,1)),ABS(MOD(A401/Calculator!$F$10,1)-0.5))),1)</f>
        <v>1</v>
      </c>
      <c r="C401" s="174" t="n">
        <f aca="false">IF(Calculator!$E$11="YES",IF(A401&lt;Calculator!$G$11,0,MIN(MIN(MOD(A401/Calculator!$F$11,1),1-MOD(A401/Calculator!$F$11,1)),ABS(MOD(A401/Calculator!$F$11,1)-0.5))),1)</f>
        <v>1</v>
      </c>
      <c r="D401" s="174" t="n">
        <f aca="false">IF(Calculator!$E$12="YES",IF(A401&lt;Calculator!$G$12,0,MIN(MIN(MOD(A401/Calculator!$F$12,1),1-MOD(A401/Calculator!$F$12,1)),ABS(MOD(A401/Calculator!$F$12,1)-0.5))),1)</f>
        <v>1</v>
      </c>
      <c r="E401" s="174" t="n">
        <f aca="false">IF(Calculator!$E$13="YES",IF(A401&lt;Calculator!$G$13,0,MIN(MIN(MOD(A401/Calculator!$F$13,1),1-MOD(A401/Calculator!$F$13,1)),ABS(MOD(A401/Calculator!$F$13,1)-0.5))),1)</f>
        <v>0.237824561403512</v>
      </c>
      <c r="F401" s="174" t="n">
        <f aca="false">IF(Calculator!$E$14="YES",IF(A401&lt;Calculator!$G$14,0,MIN(MIN(MOD(A401/Calculator!$F$14,1),1-MOD(A401/Calculator!$F$14,1)),ABS(MOD(A401/Calculator!$F$14,1)-0.5))),1)</f>
        <v>0.168947368421047</v>
      </c>
      <c r="G401" s="174" t="n">
        <f aca="false">IF(Calculator!$E$15="YES",IF(A401&lt;Calculator!$G$15,0,MIN(MIN(MOD(A401/Calculator!$F$15,1),1-MOD(A401/Calculator!$F$15,1)),ABS(MOD(A401/Calculator!$F$15,1)-0.5))),1)</f>
        <v>0.0634736842105257</v>
      </c>
      <c r="H401" s="174" t="n">
        <f aca="false">IF(Calculator!$E$16="YES",IF(A401&lt;Calculator!$G$16,0,MIN(MIN(MOD(A401/Calculator!$F$16,1),1-MOD(A401/Calculator!$F$16,1)),ABS(MOD(A401/Calculator!$F$16,1)-0.5))),1)</f>
        <v>0.170616140350881</v>
      </c>
      <c r="I401" s="174" t="n">
        <f aca="false">IF(Calculator!$E$17="YES",IF(A401&lt;Calculator!$G$17,0,MIN(MIN(MOD(A401/Calculator!$F$17,1),1-MOD(A401/Calculator!$F$17,1)),ABS(MOD(A401/Calculator!$F$17,1)-0.5))),1)</f>
        <v>0.143052631578943</v>
      </c>
      <c r="J401" s="174" t="n">
        <f aca="false">IF(Calculator!$E$18="YES",IF(A401&lt;Calculator!$G$18,0,MIN(MIN(MOD(A401/Calculator!$F$18,1),1-MOD(A401/Calculator!$F$18,1)),ABS(MOD(A401/Calculator!$F$18,1)-0.5))),1)</f>
        <v>0.194217543859653</v>
      </c>
      <c r="K401" s="174" t="n">
        <f aca="false">IF(Calculator!$E$19="YES",IF(A401&lt;Calculator!$G$19,0,MIN(MIN(MOD(A401/Calculator!$F$19,1),1-MOD(A401/Calculator!$F$19,1)),ABS(MOD(A401/Calculator!$F$19,1)-0.5))),1)</f>
        <v>0.0295438596491238</v>
      </c>
      <c r="L401" s="174" t="n">
        <f aca="false">IF(Calculator!$E$20="YES",IF(A401&lt;Calculator!$G$20,0,MIN(MIN(MOD(A401/Calculator!$F$20,1),1-MOD(A401/Calculator!$F$20,1)),ABS(MOD(A401/Calculator!$F$20,1)-0.5))),1)</f>
        <v>1</v>
      </c>
      <c r="M401" s="174" t="n">
        <f aca="false">MIN(B401:L401)</f>
        <v>0.0295438596491238</v>
      </c>
      <c r="N401" s="174" t="n">
        <f aca="false">SUMPRODUCT(($M$5:$M$555&gt;M401)*1)+SUMPRODUCT(($M$5:$M$555=M401)*(ROW($M$5:$M$555)&lt;ROW(M401)))+1</f>
        <v>216</v>
      </c>
      <c r="O401" s="174" t="str">
        <f aca="false">IF(M401&gt;=0.2,"★★★ EXCELLENT",IF(M401&gt;=0.12,"★★  GOOD",IF(M401&gt;=0.07,"★  FAIR",IF(M401&gt;=0.025,"⚠  MARGINAL","✗  AVOID"))))</f>
        <v>⚠  MARGINAL</v>
      </c>
    </row>
    <row r="402" customFormat="false" ht="15" hidden="false" customHeight="true" outlineLevel="0" collapsed="false">
      <c r="A402" s="175" t="n">
        <v>44.7</v>
      </c>
      <c r="B402" s="176" t="n">
        <f aca="false">IF(Calculator!$E$10="YES",IF(A402&lt;Calculator!$G$10,0,MIN(MIN(MOD(A402/Calculator!$F$10,1),1-MOD(A402/Calculator!$F$10,1)),ABS(MOD(A402/Calculator!$F$10,1)-0.5))),1)</f>
        <v>1</v>
      </c>
      <c r="C402" s="176" t="n">
        <f aca="false">IF(Calculator!$E$11="YES",IF(A402&lt;Calculator!$G$11,0,MIN(MIN(MOD(A402/Calculator!$F$11,1),1-MOD(A402/Calculator!$F$11,1)),ABS(MOD(A402/Calculator!$F$11,1)-0.5))),1)</f>
        <v>1</v>
      </c>
      <c r="D402" s="176" t="n">
        <f aca="false">IF(Calculator!$E$12="YES",IF(A402&lt;Calculator!$G$12,0,MIN(MIN(MOD(A402/Calculator!$F$12,1),1-MOD(A402/Calculator!$F$12,1)),ABS(MOD(A402/Calculator!$F$12,1)-0.5))),1)</f>
        <v>1</v>
      </c>
      <c r="E402" s="176" t="n">
        <f aca="false">IF(Calculator!$E$13="YES",IF(A402&lt;Calculator!$G$13,0,MIN(MIN(MOD(A402/Calculator!$F$13,1),1-MOD(A402/Calculator!$F$13,1)),ABS(MOD(A402/Calculator!$F$13,1)-0.5))),1)</f>
        <v>0.242842105263161</v>
      </c>
      <c r="F402" s="176" t="n">
        <f aca="false">IF(Calculator!$E$14="YES",IF(A402&lt;Calculator!$G$14,0,MIN(MIN(MOD(A402/Calculator!$F$14,1),1-MOD(A402/Calculator!$F$14,1)),ABS(MOD(A402/Calculator!$F$14,1)-0.5))),1)</f>
        <v>0.176052631578942</v>
      </c>
      <c r="G402" s="176" t="n">
        <f aca="false">IF(Calculator!$E$15="YES",IF(A402&lt;Calculator!$G$15,0,MIN(MIN(MOD(A402/Calculator!$F$15,1),1-MOD(A402/Calculator!$F$15,1)),ABS(MOD(A402/Calculator!$F$15,1)-0.5))),1)</f>
        <v>0.0535263157894734</v>
      </c>
      <c r="H402" s="176" t="n">
        <f aca="false">IF(Calculator!$E$16="YES",IF(A402&lt;Calculator!$G$16,0,MIN(MIN(MOD(A402/Calculator!$F$16,1),1-MOD(A402/Calculator!$F$16,1)),ABS(MOD(A402/Calculator!$F$16,1)-0.5))),1)</f>
        <v>0.183330526315793</v>
      </c>
      <c r="I402" s="176" t="n">
        <f aca="false">IF(Calculator!$E$17="YES",IF(A402&lt;Calculator!$G$17,0,MIN(MIN(MOD(A402/Calculator!$F$17,1),1-MOD(A402/Calculator!$F$17,1)),ABS(MOD(A402/Calculator!$F$17,1)-0.5))),1)</f>
        <v>0.157947368421048</v>
      </c>
      <c r="J402" s="176" t="n">
        <f aca="false">IF(Calculator!$E$18="YES",IF(A402&lt;Calculator!$G$18,0,MIN(MIN(MOD(A402/Calculator!$F$18,1),1-MOD(A402/Calculator!$F$18,1)),ABS(MOD(A402/Calculator!$F$18,1)-0.5))),1)</f>
        <v>0.176715789473687</v>
      </c>
      <c r="K402" s="176" t="n">
        <f aca="false">IF(Calculator!$E$19="YES",IF(A402&lt;Calculator!$G$19,0,MIN(MIN(MOD(A402/Calculator!$F$19,1),1-MOD(A402/Calculator!$F$19,1)),ABS(MOD(A402/Calculator!$F$19,1)-0.5))),1)</f>
        <v>0.0497894736842106</v>
      </c>
      <c r="L402" s="176" t="n">
        <f aca="false">IF(Calculator!$E$20="YES",IF(A402&lt;Calculator!$G$20,0,MIN(MIN(MOD(A402/Calculator!$F$20,1),1-MOD(A402/Calculator!$F$20,1)),ABS(MOD(A402/Calculator!$F$20,1)-0.5))),1)</f>
        <v>1</v>
      </c>
      <c r="M402" s="176" t="n">
        <f aca="false">MIN(B402:L402)</f>
        <v>0.0497894736842106</v>
      </c>
      <c r="N402" s="176" t="n">
        <f aca="false">SUMPRODUCT(($M$5:$M$555&gt;M402)*1)+SUMPRODUCT(($M$5:$M$555=M402)*(ROW($M$5:$M$555)&lt;ROW(M402)))+1</f>
        <v>119</v>
      </c>
      <c r="O402" s="176" t="str">
        <f aca="false">IF(M402&gt;=0.2,"★★★ EXCELLENT",IF(M402&gt;=0.12,"★★  GOOD",IF(M402&gt;=0.07,"★  FAIR",IF(M402&gt;=0.025,"⚠  MARGINAL","✗  AVOID"))))</f>
        <v>⚠  MARGINAL</v>
      </c>
    </row>
    <row r="403" customFormat="false" ht="15" hidden="false" customHeight="true" outlineLevel="0" collapsed="false">
      <c r="A403" s="173" t="n">
        <v>44.8</v>
      </c>
      <c r="B403" s="174" t="n">
        <f aca="false">IF(Calculator!$E$10="YES",IF(A403&lt;Calculator!$G$10,0,MIN(MIN(MOD(A403/Calculator!$F$10,1),1-MOD(A403/Calculator!$F$10,1)),ABS(MOD(A403/Calculator!$F$10,1)-0.5))),1)</f>
        <v>1</v>
      </c>
      <c r="C403" s="174" t="n">
        <f aca="false">IF(Calculator!$E$11="YES",IF(A403&lt;Calculator!$G$11,0,MIN(MIN(MOD(A403/Calculator!$F$11,1),1-MOD(A403/Calculator!$F$11,1)),ABS(MOD(A403/Calculator!$F$11,1)-0.5))),1)</f>
        <v>1</v>
      </c>
      <c r="D403" s="174" t="n">
        <f aca="false">IF(Calculator!$E$12="YES",IF(A403&lt;Calculator!$G$12,0,MIN(MIN(MOD(A403/Calculator!$F$12,1),1-MOD(A403/Calculator!$F$12,1)),ABS(MOD(A403/Calculator!$F$12,1)-0.5))),1)</f>
        <v>1</v>
      </c>
      <c r="E403" s="174" t="n">
        <f aca="false">IF(Calculator!$E$13="YES",IF(A403&lt;Calculator!$G$13,0,MIN(MIN(MOD(A403/Calculator!$F$13,1),1-MOD(A403/Calculator!$F$13,1)),ABS(MOD(A403/Calculator!$F$13,1)-0.5))),1)</f>
        <v>0.24785964912281</v>
      </c>
      <c r="F403" s="174" t="n">
        <f aca="false">IF(Calculator!$E$14="YES",IF(A403&lt;Calculator!$G$14,0,MIN(MIN(MOD(A403/Calculator!$F$14,1),1-MOD(A403/Calculator!$F$14,1)),ABS(MOD(A403/Calculator!$F$14,1)-0.5))),1)</f>
        <v>0.183157894736836</v>
      </c>
      <c r="G403" s="174" t="n">
        <f aca="false">IF(Calculator!$E$15="YES",IF(A403&lt;Calculator!$G$15,0,MIN(MIN(MOD(A403/Calculator!$F$15,1),1-MOD(A403/Calculator!$F$15,1)),ABS(MOD(A403/Calculator!$F$15,1)-0.5))),1)</f>
        <v>0.0435789473684212</v>
      </c>
      <c r="H403" s="174" t="n">
        <f aca="false">IF(Calculator!$E$16="YES",IF(A403&lt;Calculator!$G$16,0,MIN(MIN(MOD(A403/Calculator!$F$16,1),1-MOD(A403/Calculator!$F$16,1)),ABS(MOD(A403/Calculator!$F$16,1)-0.5))),1)</f>
        <v>0.196044912280705</v>
      </c>
      <c r="I403" s="174" t="n">
        <f aca="false">IF(Calculator!$E$17="YES",IF(A403&lt;Calculator!$G$17,0,MIN(MIN(MOD(A403/Calculator!$F$17,1),1-MOD(A403/Calculator!$F$17,1)),ABS(MOD(A403/Calculator!$F$17,1)-0.5))),1)</f>
        <v>0.172842105263152</v>
      </c>
      <c r="J403" s="174" t="n">
        <f aca="false">IF(Calculator!$E$18="YES",IF(A403&lt;Calculator!$G$18,0,MIN(MIN(MOD(A403/Calculator!$F$18,1),1-MOD(A403/Calculator!$F$18,1)),ABS(MOD(A403/Calculator!$F$18,1)-0.5))),1)</f>
        <v>0.159214035087723</v>
      </c>
      <c r="K403" s="174" t="n">
        <f aca="false">IF(Calculator!$E$19="YES",IF(A403&lt;Calculator!$G$19,0,MIN(MIN(MOD(A403/Calculator!$F$19,1),1-MOD(A403/Calculator!$F$19,1)),ABS(MOD(A403/Calculator!$F$19,1)-0.5))),1)</f>
        <v>0.0700350877192975</v>
      </c>
      <c r="L403" s="174" t="n">
        <f aca="false">IF(Calculator!$E$20="YES",IF(A403&lt;Calculator!$G$20,0,MIN(MIN(MOD(A403/Calculator!$F$20,1),1-MOD(A403/Calculator!$F$20,1)),ABS(MOD(A403/Calculator!$F$20,1)-0.5))),1)</f>
        <v>1</v>
      </c>
      <c r="M403" s="174" t="n">
        <f aca="false">MIN(B403:L403)</f>
        <v>0.0435789473684212</v>
      </c>
      <c r="N403" s="174" t="n">
        <f aca="false">SUMPRODUCT(($M$5:$M$555&gt;M403)*1)+SUMPRODUCT(($M$5:$M$555=M403)*(ROW($M$5:$M$555)&lt;ROW(M403)))+1</f>
        <v>146</v>
      </c>
      <c r="O403" s="174" t="str">
        <f aca="false">IF(M403&gt;=0.2,"★★★ EXCELLENT",IF(M403&gt;=0.12,"★★  GOOD",IF(M403&gt;=0.07,"★  FAIR",IF(M403&gt;=0.025,"⚠  MARGINAL","✗  AVOID"))))</f>
        <v>⚠  MARGINAL</v>
      </c>
    </row>
    <row r="404" customFormat="false" ht="15" hidden="false" customHeight="true" outlineLevel="0" collapsed="false">
      <c r="A404" s="175" t="n">
        <v>44.9</v>
      </c>
      <c r="B404" s="176" t="n">
        <f aca="false">IF(Calculator!$E$10="YES",IF(A404&lt;Calculator!$G$10,0,MIN(MIN(MOD(A404/Calculator!$F$10,1),1-MOD(A404/Calculator!$F$10,1)),ABS(MOD(A404/Calculator!$F$10,1)-0.5))),1)</f>
        <v>1</v>
      </c>
      <c r="C404" s="176" t="n">
        <f aca="false">IF(Calculator!$E$11="YES",IF(A404&lt;Calculator!$G$11,0,MIN(MIN(MOD(A404/Calculator!$F$11,1),1-MOD(A404/Calculator!$F$11,1)),ABS(MOD(A404/Calculator!$F$11,1)-0.5))),1)</f>
        <v>1</v>
      </c>
      <c r="D404" s="176" t="n">
        <f aca="false">IF(Calculator!$E$12="YES",IF(A404&lt;Calculator!$G$12,0,MIN(MIN(MOD(A404/Calculator!$F$12,1),1-MOD(A404/Calculator!$F$12,1)),ABS(MOD(A404/Calculator!$F$12,1)-0.5))),1)</f>
        <v>1</v>
      </c>
      <c r="E404" s="176" t="n">
        <f aca="false">IF(Calculator!$E$13="YES",IF(A404&lt;Calculator!$G$13,0,MIN(MIN(MOD(A404/Calculator!$F$13,1),1-MOD(A404/Calculator!$F$13,1)),ABS(MOD(A404/Calculator!$F$13,1)-0.5))),1)</f>
        <v>0.247122807017541</v>
      </c>
      <c r="F404" s="176" t="n">
        <f aca="false">IF(Calculator!$E$14="YES",IF(A404&lt;Calculator!$G$14,0,MIN(MIN(MOD(A404/Calculator!$F$14,1),1-MOD(A404/Calculator!$F$14,1)),ABS(MOD(A404/Calculator!$F$14,1)-0.5))),1)</f>
        <v>0.190263157894731</v>
      </c>
      <c r="G404" s="176" t="n">
        <f aca="false">IF(Calculator!$E$15="YES",IF(A404&lt;Calculator!$G$15,0,MIN(MIN(MOD(A404/Calculator!$F$15,1),1-MOD(A404/Calculator!$F$15,1)),ABS(MOD(A404/Calculator!$F$15,1)-0.5))),1)</f>
        <v>0.033631578947368</v>
      </c>
      <c r="H404" s="176" t="n">
        <f aca="false">IF(Calculator!$E$16="YES",IF(A404&lt;Calculator!$G$16,0,MIN(MIN(MOD(A404/Calculator!$F$16,1),1-MOD(A404/Calculator!$F$16,1)),ABS(MOD(A404/Calculator!$F$16,1)-0.5))),1)</f>
        <v>0.208759298245618</v>
      </c>
      <c r="I404" s="176" t="n">
        <f aca="false">IF(Calculator!$E$17="YES",IF(A404&lt;Calculator!$G$17,0,MIN(MIN(MOD(A404/Calculator!$F$17,1),1-MOD(A404/Calculator!$F$17,1)),ABS(MOD(A404/Calculator!$F$17,1)-0.5))),1)</f>
        <v>0.187736842105258</v>
      </c>
      <c r="J404" s="176" t="n">
        <f aca="false">IF(Calculator!$E$18="YES",IF(A404&lt;Calculator!$G$18,0,MIN(MIN(MOD(A404/Calculator!$F$18,1),1-MOD(A404/Calculator!$F$18,1)),ABS(MOD(A404/Calculator!$F$18,1)-0.5))),1)</f>
        <v>0.141712280701759</v>
      </c>
      <c r="K404" s="176" t="n">
        <f aca="false">IF(Calculator!$E$19="YES",IF(A404&lt;Calculator!$G$19,0,MIN(MIN(MOD(A404/Calculator!$F$19,1),1-MOD(A404/Calculator!$F$19,1)),ABS(MOD(A404/Calculator!$F$19,1)-0.5))),1)</f>
        <v>0.0902807017543861</v>
      </c>
      <c r="L404" s="176" t="n">
        <f aca="false">IF(Calculator!$E$20="YES",IF(A404&lt;Calculator!$G$20,0,MIN(MIN(MOD(A404/Calculator!$F$20,1),1-MOD(A404/Calculator!$F$20,1)),ABS(MOD(A404/Calculator!$F$20,1)-0.5))),1)</f>
        <v>1</v>
      </c>
      <c r="M404" s="176" t="n">
        <f aca="false">MIN(B404:L404)</f>
        <v>0.033631578947368</v>
      </c>
      <c r="N404" s="176" t="n">
        <f aca="false">SUMPRODUCT(($M$5:$M$555&gt;M404)*1)+SUMPRODUCT(($M$5:$M$555=M404)*(ROW($M$5:$M$555)&lt;ROW(M404)))+1</f>
        <v>191</v>
      </c>
      <c r="O404" s="176" t="str">
        <f aca="false">IF(M404&gt;=0.2,"★★★ EXCELLENT",IF(M404&gt;=0.12,"★★  GOOD",IF(M404&gt;=0.07,"★  FAIR",IF(M404&gt;=0.025,"⚠  MARGINAL","✗  AVOID"))))</f>
        <v>⚠  MARGINAL</v>
      </c>
    </row>
    <row r="405" customFormat="false" ht="15" hidden="false" customHeight="true" outlineLevel="0" collapsed="false">
      <c r="A405" s="173" t="n">
        <v>45</v>
      </c>
      <c r="B405" s="174" t="n">
        <f aca="false">IF(Calculator!$E$10="YES",IF(A405&lt;Calculator!$G$10,0,MIN(MIN(MOD(A405/Calculator!$F$10,1),1-MOD(A405/Calculator!$F$10,1)),ABS(MOD(A405/Calculator!$F$10,1)-0.5))),1)</f>
        <v>1</v>
      </c>
      <c r="C405" s="174" t="n">
        <f aca="false">IF(Calculator!$E$11="YES",IF(A405&lt;Calculator!$G$11,0,MIN(MIN(MOD(A405/Calculator!$F$11,1),1-MOD(A405/Calculator!$F$11,1)),ABS(MOD(A405/Calculator!$F$11,1)-0.5))),1)</f>
        <v>1</v>
      </c>
      <c r="D405" s="174" t="n">
        <f aca="false">IF(Calculator!$E$12="YES",IF(A405&lt;Calculator!$G$12,0,MIN(MIN(MOD(A405/Calculator!$F$12,1),1-MOD(A405/Calculator!$F$12,1)),ABS(MOD(A405/Calculator!$F$12,1)-0.5))),1)</f>
        <v>1</v>
      </c>
      <c r="E405" s="174" t="n">
        <f aca="false">IF(Calculator!$E$13="YES",IF(A405&lt;Calculator!$G$13,0,MIN(MIN(MOD(A405/Calculator!$F$13,1),1-MOD(A405/Calculator!$F$13,1)),ABS(MOD(A405/Calculator!$F$13,1)-0.5))),1)</f>
        <v>0.242105263157892</v>
      </c>
      <c r="F405" s="174" t="n">
        <f aca="false">IF(Calculator!$E$14="YES",IF(A405&lt;Calculator!$G$14,0,MIN(MIN(MOD(A405/Calculator!$F$14,1),1-MOD(A405/Calculator!$F$14,1)),ABS(MOD(A405/Calculator!$F$14,1)-0.5))),1)</f>
        <v>0.197368421052626</v>
      </c>
      <c r="G405" s="174" t="n">
        <f aca="false">IF(Calculator!$E$15="YES",IF(A405&lt;Calculator!$G$15,0,MIN(MIN(MOD(A405/Calculator!$F$15,1),1-MOD(A405/Calculator!$F$15,1)),ABS(MOD(A405/Calculator!$F$15,1)-0.5))),1)</f>
        <v>0.0236842105263158</v>
      </c>
      <c r="H405" s="174" t="n">
        <f aca="false">IF(Calculator!$E$16="YES",IF(A405&lt;Calculator!$G$16,0,MIN(MIN(MOD(A405/Calculator!$F$16,1),1-MOD(A405/Calculator!$F$16,1)),ABS(MOD(A405/Calculator!$F$16,1)-0.5))),1)</f>
        <v>0.22147368421053</v>
      </c>
      <c r="I405" s="174" t="n">
        <f aca="false">IF(Calculator!$E$17="YES",IF(A405&lt;Calculator!$G$17,0,MIN(MIN(MOD(A405/Calculator!$F$17,1),1-MOD(A405/Calculator!$F$17,1)),ABS(MOD(A405/Calculator!$F$17,1)-0.5))),1)</f>
        <v>0.202631578947363</v>
      </c>
      <c r="J405" s="174" t="n">
        <f aca="false">IF(Calculator!$E$18="YES",IF(A405&lt;Calculator!$G$18,0,MIN(MIN(MOD(A405/Calculator!$F$18,1),1-MOD(A405/Calculator!$F$18,1)),ABS(MOD(A405/Calculator!$F$18,1)-0.5))),1)</f>
        <v>0.124210526315793</v>
      </c>
      <c r="K405" s="174" t="n">
        <f aca="false">IF(Calculator!$E$19="YES",IF(A405&lt;Calculator!$G$19,0,MIN(MIN(MOD(A405/Calculator!$F$19,1),1-MOD(A405/Calculator!$F$19,1)),ABS(MOD(A405/Calculator!$F$19,1)-0.5))),1)</f>
        <v>0.110526315789473</v>
      </c>
      <c r="L405" s="174" t="n">
        <f aca="false">IF(Calculator!$E$20="YES",IF(A405&lt;Calculator!$G$20,0,MIN(MIN(MOD(A405/Calculator!$F$20,1),1-MOD(A405/Calculator!$F$20,1)),ABS(MOD(A405/Calculator!$F$20,1)-0.5))),1)</f>
        <v>1</v>
      </c>
      <c r="M405" s="174" t="n">
        <f aca="false">MIN(B405:L405)</f>
        <v>0.0236842105263158</v>
      </c>
      <c r="N405" s="174" t="n">
        <f aca="false">SUMPRODUCT(($M$5:$M$555&gt;M405)*1)+SUMPRODUCT(($M$5:$M$555=M405)*(ROW($M$5:$M$555)&lt;ROW(M405)))+1</f>
        <v>262</v>
      </c>
      <c r="O405" s="174" t="str">
        <f aca="false">IF(M405&gt;=0.2,"★★★ EXCELLENT",IF(M405&gt;=0.12,"★★  GOOD",IF(M405&gt;=0.07,"★  FAIR",IF(M405&gt;=0.025,"⚠  MARGINAL","✗  AVOID"))))</f>
        <v>✗  AVOID</v>
      </c>
    </row>
    <row r="406" customFormat="false" ht="15" hidden="false" customHeight="true" outlineLevel="0" collapsed="false">
      <c r="A406" s="175" t="n">
        <v>45.1</v>
      </c>
      <c r="B406" s="176" t="n">
        <f aca="false">IF(Calculator!$E$10="YES",IF(A406&lt;Calculator!$G$10,0,MIN(MIN(MOD(A406/Calculator!$F$10,1),1-MOD(A406/Calculator!$F$10,1)),ABS(MOD(A406/Calculator!$F$10,1)-0.5))),1)</f>
        <v>1</v>
      </c>
      <c r="C406" s="176" t="n">
        <f aca="false">IF(Calculator!$E$11="YES",IF(A406&lt;Calculator!$G$11,0,MIN(MIN(MOD(A406/Calculator!$F$11,1),1-MOD(A406/Calculator!$F$11,1)),ABS(MOD(A406/Calculator!$F$11,1)-0.5))),1)</f>
        <v>1</v>
      </c>
      <c r="D406" s="176" t="n">
        <f aca="false">IF(Calculator!$E$12="YES",IF(A406&lt;Calculator!$G$12,0,MIN(MIN(MOD(A406/Calculator!$F$12,1),1-MOD(A406/Calculator!$F$12,1)),ABS(MOD(A406/Calculator!$F$12,1)-0.5))),1)</f>
        <v>1</v>
      </c>
      <c r="E406" s="176" t="n">
        <f aca="false">IF(Calculator!$E$13="YES",IF(A406&lt;Calculator!$G$13,0,MIN(MIN(MOD(A406/Calculator!$F$13,1),1-MOD(A406/Calculator!$F$13,1)),ABS(MOD(A406/Calculator!$F$13,1)-0.5))),1)</f>
        <v>0.237087719298242</v>
      </c>
      <c r="F406" s="176" t="n">
        <f aca="false">IF(Calculator!$E$14="YES",IF(A406&lt;Calculator!$G$14,0,MIN(MIN(MOD(A406/Calculator!$F$14,1),1-MOD(A406/Calculator!$F$14,1)),ABS(MOD(A406/Calculator!$F$14,1)-0.5))),1)</f>
        <v>0.204473684210521</v>
      </c>
      <c r="G406" s="176" t="n">
        <f aca="false">IF(Calculator!$E$15="YES",IF(A406&lt;Calculator!$G$15,0,MIN(MIN(MOD(A406/Calculator!$F$15,1),1-MOD(A406/Calculator!$F$15,1)),ABS(MOD(A406/Calculator!$F$15,1)-0.5))),1)</f>
        <v>0.0137368421052626</v>
      </c>
      <c r="H406" s="176" t="n">
        <f aca="false">IF(Calculator!$E$16="YES",IF(A406&lt;Calculator!$G$16,0,MIN(MIN(MOD(A406/Calculator!$F$16,1),1-MOD(A406/Calculator!$F$16,1)),ABS(MOD(A406/Calculator!$F$16,1)-0.5))),1)</f>
        <v>0.234188070175443</v>
      </c>
      <c r="I406" s="176" t="n">
        <f aca="false">IF(Calculator!$E$17="YES",IF(A406&lt;Calculator!$G$17,0,MIN(MIN(MOD(A406/Calculator!$F$17,1),1-MOD(A406/Calculator!$F$17,1)),ABS(MOD(A406/Calculator!$F$17,1)-0.5))),1)</f>
        <v>0.217526315789469</v>
      </c>
      <c r="J406" s="176" t="n">
        <f aca="false">IF(Calculator!$E$18="YES",IF(A406&lt;Calculator!$G$18,0,MIN(MIN(MOD(A406/Calculator!$F$18,1),1-MOD(A406/Calculator!$F$18,1)),ABS(MOD(A406/Calculator!$F$18,1)-0.5))),1)</f>
        <v>0.106708771929828</v>
      </c>
      <c r="K406" s="176" t="n">
        <f aca="false">IF(Calculator!$E$19="YES",IF(A406&lt;Calculator!$G$19,0,MIN(MIN(MOD(A406/Calculator!$F$19,1),1-MOD(A406/Calculator!$F$19,1)),ABS(MOD(A406/Calculator!$F$19,1)-0.5))),1)</f>
        <v>0.130771929824562</v>
      </c>
      <c r="L406" s="176" t="n">
        <f aca="false">IF(Calculator!$E$20="YES",IF(A406&lt;Calculator!$G$20,0,MIN(MIN(MOD(A406/Calculator!$F$20,1),1-MOD(A406/Calculator!$F$20,1)),ABS(MOD(A406/Calculator!$F$20,1)-0.5))),1)</f>
        <v>1</v>
      </c>
      <c r="M406" s="176" t="n">
        <f aca="false">MIN(B406:L406)</f>
        <v>0.0137368421052626</v>
      </c>
      <c r="N406" s="176" t="n">
        <f aca="false">SUMPRODUCT(($M$5:$M$555&gt;M406)*1)+SUMPRODUCT(($M$5:$M$555=M406)*(ROW($M$5:$M$555)&lt;ROW(M406)))+1</f>
        <v>339</v>
      </c>
      <c r="O406" s="176" t="str">
        <f aca="false">IF(M406&gt;=0.2,"★★★ EXCELLENT",IF(M406&gt;=0.12,"★★  GOOD",IF(M406&gt;=0.07,"★  FAIR",IF(M406&gt;=0.025,"⚠  MARGINAL","✗  AVOID"))))</f>
        <v>✗  AVOID</v>
      </c>
    </row>
    <row r="407" customFormat="false" ht="15" hidden="false" customHeight="true" outlineLevel="0" collapsed="false">
      <c r="A407" s="173" t="n">
        <v>45.2</v>
      </c>
      <c r="B407" s="174" t="n">
        <f aca="false">IF(Calculator!$E$10="YES",IF(A407&lt;Calculator!$G$10,0,MIN(MIN(MOD(A407/Calculator!$F$10,1),1-MOD(A407/Calculator!$F$10,1)),ABS(MOD(A407/Calculator!$F$10,1)-0.5))),1)</f>
        <v>1</v>
      </c>
      <c r="C407" s="174" t="n">
        <f aca="false">IF(Calculator!$E$11="YES",IF(A407&lt;Calculator!$G$11,0,MIN(MIN(MOD(A407/Calculator!$F$11,1),1-MOD(A407/Calculator!$F$11,1)),ABS(MOD(A407/Calculator!$F$11,1)-0.5))),1)</f>
        <v>1</v>
      </c>
      <c r="D407" s="174" t="n">
        <f aca="false">IF(Calculator!$E$12="YES",IF(A407&lt;Calculator!$G$12,0,MIN(MIN(MOD(A407/Calculator!$F$12,1),1-MOD(A407/Calculator!$F$12,1)),ABS(MOD(A407/Calculator!$F$12,1)-0.5))),1)</f>
        <v>1</v>
      </c>
      <c r="E407" s="174" t="n">
        <f aca="false">IF(Calculator!$E$13="YES",IF(A407&lt;Calculator!$G$13,0,MIN(MIN(MOD(A407/Calculator!$F$13,1),1-MOD(A407/Calculator!$F$13,1)),ABS(MOD(A407/Calculator!$F$13,1)-0.5))),1)</f>
        <v>0.232070175438593</v>
      </c>
      <c r="F407" s="174" t="n">
        <f aca="false">IF(Calculator!$E$14="YES",IF(A407&lt;Calculator!$G$14,0,MIN(MIN(MOD(A407/Calculator!$F$14,1),1-MOD(A407/Calculator!$F$14,1)),ABS(MOD(A407/Calculator!$F$14,1)-0.5))),1)</f>
        <v>0.211578947368416</v>
      </c>
      <c r="G407" s="174" t="n">
        <f aca="false">IF(Calculator!$E$15="YES",IF(A407&lt;Calculator!$G$15,0,MIN(MIN(MOD(A407/Calculator!$F$15,1),1-MOD(A407/Calculator!$F$15,1)),ABS(MOD(A407/Calculator!$F$15,1)-0.5))),1)</f>
        <v>0.00378947368420945</v>
      </c>
      <c r="H407" s="174" t="n">
        <f aca="false">IF(Calculator!$E$16="YES",IF(A407&lt;Calculator!$G$16,0,MIN(MIN(MOD(A407/Calculator!$F$16,1),1-MOD(A407/Calculator!$F$16,1)),ABS(MOD(A407/Calculator!$F$16,1)-0.5))),1)</f>
        <v>0.246902456140355</v>
      </c>
      <c r="I407" s="174" t="n">
        <f aca="false">IF(Calculator!$E$17="YES",IF(A407&lt;Calculator!$G$17,0,MIN(MIN(MOD(A407/Calculator!$F$17,1),1-MOD(A407/Calculator!$F$17,1)),ABS(MOD(A407/Calculator!$F$17,1)-0.5))),1)</f>
        <v>0.232421052631574</v>
      </c>
      <c r="J407" s="174" t="n">
        <f aca="false">IF(Calculator!$E$18="YES",IF(A407&lt;Calculator!$G$18,0,MIN(MIN(MOD(A407/Calculator!$F$18,1),1-MOD(A407/Calculator!$F$18,1)),ABS(MOD(A407/Calculator!$F$18,1)-0.5))),1)</f>
        <v>0.0892070175438633</v>
      </c>
      <c r="K407" s="174" t="n">
        <f aca="false">IF(Calculator!$E$19="YES",IF(A407&lt;Calculator!$G$19,0,MIN(MIN(MOD(A407/Calculator!$F$19,1),1-MOD(A407/Calculator!$F$19,1)),ABS(MOD(A407/Calculator!$F$19,1)-0.5))),1)</f>
        <v>0.15101754385965</v>
      </c>
      <c r="L407" s="174" t="n">
        <f aca="false">IF(Calculator!$E$20="YES",IF(A407&lt;Calculator!$G$20,0,MIN(MIN(MOD(A407/Calculator!$F$20,1),1-MOD(A407/Calculator!$F$20,1)),ABS(MOD(A407/Calculator!$F$20,1)-0.5))),1)</f>
        <v>1</v>
      </c>
      <c r="M407" s="174" t="n">
        <f aca="false">MIN(B407:L407)</f>
        <v>0.00378947368420945</v>
      </c>
      <c r="N407" s="174" t="n">
        <f aca="false">SUMPRODUCT(($M$5:$M$555&gt;M407)*1)+SUMPRODUCT(($M$5:$M$555=M407)*(ROW($M$5:$M$555)&lt;ROW(M407)))+1</f>
        <v>449</v>
      </c>
      <c r="O407" s="174" t="str">
        <f aca="false">IF(M407&gt;=0.2,"★★★ EXCELLENT",IF(M407&gt;=0.12,"★★  GOOD",IF(M407&gt;=0.07,"★  FAIR",IF(M407&gt;=0.025,"⚠  MARGINAL","✗  AVOID"))))</f>
        <v>✗  AVOID</v>
      </c>
    </row>
    <row r="408" customFormat="false" ht="15" hidden="false" customHeight="true" outlineLevel="0" collapsed="false">
      <c r="A408" s="175" t="n">
        <v>45.3</v>
      </c>
      <c r="B408" s="176" t="n">
        <f aca="false">IF(Calculator!$E$10="YES",IF(A408&lt;Calculator!$G$10,0,MIN(MIN(MOD(A408/Calculator!$F$10,1),1-MOD(A408/Calculator!$F$10,1)),ABS(MOD(A408/Calculator!$F$10,1)-0.5))),1)</f>
        <v>1</v>
      </c>
      <c r="C408" s="176" t="n">
        <f aca="false">IF(Calculator!$E$11="YES",IF(A408&lt;Calculator!$G$11,0,MIN(MIN(MOD(A408/Calculator!$F$11,1),1-MOD(A408/Calculator!$F$11,1)),ABS(MOD(A408/Calculator!$F$11,1)-0.5))),1)</f>
        <v>1</v>
      </c>
      <c r="D408" s="176" t="n">
        <f aca="false">IF(Calculator!$E$12="YES",IF(A408&lt;Calculator!$G$12,0,MIN(MIN(MOD(A408/Calculator!$F$12,1),1-MOD(A408/Calculator!$F$12,1)),ABS(MOD(A408/Calculator!$F$12,1)-0.5))),1)</f>
        <v>1</v>
      </c>
      <c r="E408" s="176" t="n">
        <f aca="false">IF(Calculator!$E$13="YES",IF(A408&lt;Calculator!$G$13,0,MIN(MIN(MOD(A408/Calculator!$F$13,1),1-MOD(A408/Calculator!$F$13,1)),ABS(MOD(A408/Calculator!$F$13,1)-0.5))),1)</f>
        <v>0.227052631578944</v>
      </c>
      <c r="F408" s="176" t="n">
        <f aca="false">IF(Calculator!$E$14="YES",IF(A408&lt;Calculator!$G$14,0,MIN(MIN(MOD(A408/Calculator!$F$14,1),1-MOD(A408/Calculator!$F$14,1)),ABS(MOD(A408/Calculator!$F$14,1)-0.5))),1)</f>
        <v>0.21868421052631</v>
      </c>
      <c r="G408" s="176" t="n">
        <f aca="false">IF(Calculator!$E$15="YES",IF(A408&lt;Calculator!$G$15,0,MIN(MIN(MOD(A408/Calculator!$F$15,1),1-MOD(A408/Calculator!$F$15,1)),ABS(MOD(A408/Calculator!$F$15,1)-0.5))),1)</f>
        <v>0.00615789473684192</v>
      </c>
      <c r="H408" s="176" t="n">
        <f aca="false">IF(Calculator!$E$16="YES",IF(A408&lt;Calculator!$G$16,0,MIN(MIN(MOD(A408/Calculator!$F$16,1),1-MOD(A408/Calculator!$F$16,1)),ABS(MOD(A408/Calculator!$F$16,1)-0.5))),1)</f>
        <v>0.240383157894733</v>
      </c>
      <c r="I408" s="176" t="n">
        <f aca="false">IF(Calculator!$E$17="YES",IF(A408&lt;Calculator!$G$17,0,MIN(MIN(MOD(A408/Calculator!$F$17,1),1-MOD(A408/Calculator!$F$17,1)),ABS(MOD(A408/Calculator!$F$17,1)-0.5))),1)</f>
        <v>0.247315789473679</v>
      </c>
      <c r="J408" s="176" t="n">
        <f aca="false">IF(Calculator!$E$18="YES",IF(A408&lt;Calculator!$G$18,0,MIN(MIN(MOD(A408/Calculator!$F$18,1),1-MOD(A408/Calculator!$F$18,1)),ABS(MOD(A408/Calculator!$F$18,1)-0.5))),1)</f>
        <v>0.0717052631578987</v>
      </c>
      <c r="K408" s="176" t="n">
        <f aca="false">IF(Calculator!$E$19="YES",IF(A408&lt;Calculator!$G$19,0,MIN(MIN(MOD(A408/Calculator!$F$19,1),1-MOD(A408/Calculator!$F$19,1)),ABS(MOD(A408/Calculator!$F$19,1)-0.5))),1)</f>
        <v>0.171263157894737</v>
      </c>
      <c r="L408" s="176" t="n">
        <f aca="false">IF(Calculator!$E$20="YES",IF(A408&lt;Calculator!$G$20,0,MIN(MIN(MOD(A408/Calculator!$F$20,1),1-MOD(A408/Calculator!$F$20,1)),ABS(MOD(A408/Calculator!$F$20,1)-0.5))),1)</f>
        <v>1</v>
      </c>
      <c r="M408" s="176" t="n">
        <f aca="false">MIN(B408:L408)</f>
        <v>0.00615789473684192</v>
      </c>
      <c r="N408" s="176" t="n">
        <f aca="false">SUMPRODUCT(($M$5:$M$555&gt;M408)*1)+SUMPRODUCT(($M$5:$M$555=M408)*(ROW($M$5:$M$555)&lt;ROW(M408)))+1</f>
        <v>419</v>
      </c>
      <c r="O408" s="176" t="str">
        <f aca="false">IF(M408&gt;=0.2,"★★★ EXCELLENT",IF(M408&gt;=0.12,"★★  GOOD",IF(M408&gt;=0.07,"★  FAIR",IF(M408&gt;=0.025,"⚠  MARGINAL","✗  AVOID"))))</f>
        <v>✗  AVOID</v>
      </c>
    </row>
    <row r="409" customFormat="false" ht="15" hidden="false" customHeight="true" outlineLevel="0" collapsed="false">
      <c r="A409" s="173" t="n">
        <v>45.4</v>
      </c>
      <c r="B409" s="174" t="n">
        <f aca="false">IF(Calculator!$E$10="YES",IF(A409&lt;Calculator!$G$10,0,MIN(MIN(MOD(A409/Calculator!$F$10,1),1-MOD(A409/Calculator!$F$10,1)),ABS(MOD(A409/Calculator!$F$10,1)-0.5))),1)</f>
        <v>1</v>
      </c>
      <c r="C409" s="174" t="n">
        <f aca="false">IF(Calculator!$E$11="YES",IF(A409&lt;Calculator!$G$11,0,MIN(MIN(MOD(A409/Calculator!$F$11,1),1-MOD(A409/Calculator!$F$11,1)),ABS(MOD(A409/Calculator!$F$11,1)-0.5))),1)</f>
        <v>1</v>
      </c>
      <c r="D409" s="174" t="n">
        <f aca="false">IF(Calculator!$E$12="YES",IF(A409&lt;Calculator!$G$12,0,MIN(MIN(MOD(A409/Calculator!$F$12,1),1-MOD(A409/Calculator!$F$12,1)),ABS(MOD(A409/Calculator!$F$12,1)-0.5))),1)</f>
        <v>1</v>
      </c>
      <c r="E409" s="174" t="n">
        <f aca="false">IF(Calculator!$E$13="YES",IF(A409&lt;Calculator!$G$13,0,MIN(MIN(MOD(A409/Calculator!$F$13,1),1-MOD(A409/Calculator!$F$13,1)),ABS(MOD(A409/Calculator!$F$13,1)-0.5))),1)</f>
        <v>0.222035087719295</v>
      </c>
      <c r="F409" s="174" t="n">
        <f aca="false">IF(Calculator!$E$14="YES",IF(A409&lt;Calculator!$G$14,0,MIN(MIN(MOD(A409/Calculator!$F$14,1),1-MOD(A409/Calculator!$F$14,1)),ABS(MOD(A409/Calculator!$F$14,1)-0.5))),1)</f>
        <v>0.225789473684205</v>
      </c>
      <c r="G409" s="174" t="n">
        <f aca="false">IF(Calculator!$E$15="YES",IF(A409&lt;Calculator!$G$15,0,MIN(MIN(MOD(A409/Calculator!$F$15,1),1-MOD(A409/Calculator!$F$15,1)),ABS(MOD(A409/Calculator!$F$15,1)-0.5))),1)</f>
        <v>0.0161052631578951</v>
      </c>
      <c r="H409" s="174" t="n">
        <f aca="false">IF(Calculator!$E$16="YES",IF(A409&lt;Calculator!$G$16,0,MIN(MIN(MOD(A409/Calculator!$F$16,1),1-MOD(A409/Calculator!$F$16,1)),ABS(MOD(A409/Calculator!$F$16,1)-0.5))),1)</f>
        <v>0.227668771929821</v>
      </c>
      <c r="I409" s="174" t="n">
        <f aca="false">IF(Calculator!$E$17="YES",IF(A409&lt;Calculator!$G$17,0,MIN(MIN(MOD(A409/Calculator!$F$17,1),1-MOD(A409/Calculator!$F$17,1)),ABS(MOD(A409/Calculator!$F$17,1)-0.5))),1)</f>
        <v>0.237789473684216</v>
      </c>
      <c r="J409" s="174" t="n">
        <f aca="false">IF(Calculator!$E$18="YES",IF(A409&lt;Calculator!$G$18,0,MIN(MIN(MOD(A409/Calculator!$F$18,1),1-MOD(A409/Calculator!$F$18,1)),ABS(MOD(A409/Calculator!$F$18,1)-0.5))),1)</f>
        <v>0.0542035087719341</v>
      </c>
      <c r="K409" s="174" t="n">
        <f aca="false">IF(Calculator!$E$19="YES",IF(A409&lt;Calculator!$G$19,0,MIN(MIN(MOD(A409/Calculator!$F$19,1),1-MOD(A409/Calculator!$F$19,1)),ABS(MOD(A409/Calculator!$F$19,1)-0.5))),1)</f>
        <v>0.191508771929824</v>
      </c>
      <c r="L409" s="174" t="n">
        <f aca="false">IF(Calculator!$E$20="YES",IF(A409&lt;Calculator!$G$20,0,MIN(MIN(MOD(A409/Calculator!$F$20,1),1-MOD(A409/Calculator!$F$20,1)),ABS(MOD(A409/Calculator!$F$20,1)-0.5))),1)</f>
        <v>1</v>
      </c>
      <c r="M409" s="174" t="n">
        <f aca="false">MIN(B409:L409)</f>
        <v>0.0161052631578951</v>
      </c>
      <c r="N409" s="174" t="n">
        <f aca="false">SUMPRODUCT(($M$5:$M$555&gt;M409)*1)+SUMPRODUCT(($M$5:$M$555=M409)*(ROW($M$5:$M$555)&lt;ROW(M409)))+1</f>
        <v>321</v>
      </c>
      <c r="O409" s="174" t="str">
        <f aca="false">IF(M409&gt;=0.2,"★★★ EXCELLENT",IF(M409&gt;=0.12,"★★  GOOD",IF(M409&gt;=0.07,"★  FAIR",IF(M409&gt;=0.025,"⚠  MARGINAL","✗  AVOID"))))</f>
        <v>✗  AVOID</v>
      </c>
    </row>
    <row r="410" customFormat="false" ht="15" hidden="false" customHeight="true" outlineLevel="0" collapsed="false">
      <c r="A410" s="175" t="n">
        <v>45.5</v>
      </c>
      <c r="B410" s="176" t="n">
        <f aca="false">IF(Calculator!$E$10="YES",IF(A410&lt;Calculator!$G$10,0,MIN(MIN(MOD(A410/Calculator!$F$10,1),1-MOD(A410/Calculator!$F$10,1)),ABS(MOD(A410/Calculator!$F$10,1)-0.5))),1)</f>
        <v>1</v>
      </c>
      <c r="C410" s="176" t="n">
        <f aca="false">IF(Calculator!$E$11="YES",IF(A410&lt;Calculator!$G$11,0,MIN(MIN(MOD(A410/Calculator!$F$11,1),1-MOD(A410/Calculator!$F$11,1)),ABS(MOD(A410/Calculator!$F$11,1)-0.5))),1)</f>
        <v>1</v>
      </c>
      <c r="D410" s="176" t="n">
        <f aca="false">IF(Calculator!$E$12="YES",IF(A410&lt;Calculator!$G$12,0,MIN(MIN(MOD(A410/Calculator!$F$12,1),1-MOD(A410/Calculator!$F$12,1)),ABS(MOD(A410/Calculator!$F$12,1)-0.5))),1)</f>
        <v>1</v>
      </c>
      <c r="E410" s="176" t="n">
        <f aca="false">IF(Calculator!$E$13="YES",IF(A410&lt;Calculator!$G$13,0,MIN(MIN(MOD(A410/Calculator!$F$13,1),1-MOD(A410/Calculator!$F$13,1)),ABS(MOD(A410/Calculator!$F$13,1)-0.5))),1)</f>
        <v>0.217017543859646</v>
      </c>
      <c r="F410" s="176" t="n">
        <f aca="false">IF(Calculator!$E$14="YES",IF(A410&lt;Calculator!$G$14,0,MIN(MIN(MOD(A410/Calculator!$F$14,1),1-MOD(A410/Calculator!$F$14,1)),ABS(MOD(A410/Calculator!$F$14,1)-0.5))),1)</f>
        <v>0.232894736842099</v>
      </c>
      <c r="G410" s="176" t="n">
        <f aca="false">IF(Calculator!$E$15="YES",IF(A410&lt;Calculator!$G$15,0,MIN(MIN(MOD(A410/Calculator!$F$15,1),1-MOD(A410/Calculator!$F$15,1)),ABS(MOD(A410/Calculator!$F$15,1)-0.5))),1)</f>
        <v>0.0260526315789473</v>
      </c>
      <c r="H410" s="176" t="n">
        <f aca="false">IF(Calculator!$E$16="YES",IF(A410&lt;Calculator!$G$16,0,MIN(MIN(MOD(A410/Calculator!$F$16,1),1-MOD(A410/Calculator!$F$16,1)),ABS(MOD(A410/Calculator!$F$16,1)-0.5))),1)</f>
        <v>0.214954385964909</v>
      </c>
      <c r="I410" s="176" t="n">
        <f aca="false">IF(Calculator!$E$17="YES",IF(A410&lt;Calculator!$G$17,0,MIN(MIN(MOD(A410/Calculator!$F$17,1),1-MOD(A410/Calculator!$F$17,1)),ABS(MOD(A410/Calculator!$F$17,1)-0.5))),1)</f>
        <v>0.22289473684211</v>
      </c>
      <c r="J410" s="176" t="n">
        <f aca="false">IF(Calculator!$E$18="YES",IF(A410&lt;Calculator!$G$18,0,MIN(MIN(MOD(A410/Calculator!$F$18,1),1-MOD(A410/Calculator!$F$18,1)),ABS(MOD(A410/Calculator!$F$18,1)-0.5))),1)</f>
        <v>0.0367017543859687</v>
      </c>
      <c r="K410" s="176" t="n">
        <f aca="false">IF(Calculator!$E$19="YES",IF(A410&lt;Calculator!$G$19,0,MIN(MIN(MOD(A410/Calculator!$F$19,1),1-MOD(A410/Calculator!$F$19,1)),ABS(MOD(A410/Calculator!$F$19,1)-0.5))),1)</f>
        <v>0.211754385964912</v>
      </c>
      <c r="L410" s="176" t="n">
        <f aca="false">IF(Calculator!$E$20="YES",IF(A410&lt;Calculator!$G$20,0,MIN(MIN(MOD(A410/Calculator!$F$20,1),1-MOD(A410/Calculator!$F$20,1)),ABS(MOD(A410/Calculator!$F$20,1)-0.5))),1)</f>
        <v>1</v>
      </c>
      <c r="M410" s="176" t="n">
        <f aca="false">MIN(B410:L410)</f>
        <v>0.0260526315789473</v>
      </c>
      <c r="N410" s="176" t="n">
        <f aca="false">SUMPRODUCT(($M$5:$M$555&gt;M410)*1)+SUMPRODUCT(($M$5:$M$555=M410)*(ROW($M$5:$M$555)&lt;ROW(M410)))+1</f>
        <v>243</v>
      </c>
      <c r="O410" s="176" t="str">
        <f aca="false">IF(M410&gt;=0.2,"★★★ EXCELLENT",IF(M410&gt;=0.12,"★★  GOOD",IF(M410&gt;=0.07,"★  FAIR",IF(M410&gt;=0.025,"⚠  MARGINAL","✗  AVOID"))))</f>
        <v>⚠  MARGINAL</v>
      </c>
    </row>
    <row r="411" customFormat="false" ht="15" hidden="false" customHeight="true" outlineLevel="0" collapsed="false">
      <c r="A411" s="173" t="n">
        <v>45.6</v>
      </c>
      <c r="B411" s="174" t="n">
        <f aca="false">IF(Calculator!$E$10="YES",IF(A411&lt;Calculator!$G$10,0,MIN(MIN(MOD(A411/Calculator!$F$10,1),1-MOD(A411/Calculator!$F$10,1)),ABS(MOD(A411/Calculator!$F$10,1)-0.5))),1)</f>
        <v>1</v>
      </c>
      <c r="C411" s="174" t="n">
        <f aca="false">IF(Calculator!$E$11="YES",IF(A411&lt;Calculator!$G$11,0,MIN(MIN(MOD(A411/Calculator!$F$11,1),1-MOD(A411/Calculator!$F$11,1)),ABS(MOD(A411/Calculator!$F$11,1)-0.5))),1)</f>
        <v>1</v>
      </c>
      <c r="D411" s="174" t="n">
        <f aca="false">IF(Calculator!$E$12="YES",IF(A411&lt;Calculator!$G$12,0,MIN(MIN(MOD(A411/Calculator!$F$12,1),1-MOD(A411/Calculator!$F$12,1)),ABS(MOD(A411/Calculator!$F$12,1)-0.5))),1)</f>
        <v>1</v>
      </c>
      <c r="E411" s="174" t="n">
        <f aca="false">IF(Calculator!$E$13="YES",IF(A411&lt;Calculator!$G$13,0,MIN(MIN(MOD(A411/Calculator!$F$13,1),1-MOD(A411/Calculator!$F$13,1)),ABS(MOD(A411/Calculator!$F$13,1)-0.5))),1)</f>
        <v>0.211999999999997</v>
      </c>
      <c r="F411" s="174" t="n">
        <f aca="false">IF(Calculator!$E$14="YES",IF(A411&lt;Calculator!$G$14,0,MIN(MIN(MOD(A411/Calculator!$F$14,1),1-MOD(A411/Calculator!$F$14,1)),ABS(MOD(A411/Calculator!$F$14,1)-0.5))),1)</f>
        <v>0.239999999999994</v>
      </c>
      <c r="G411" s="174" t="n">
        <f aca="false">IF(Calculator!$E$15="YES",IF(A411&lt;Calculator!$G$15,0,MIN(MIN(MOD(A411/Calculator!$F$15,1),1-MOD(A411/Calculator!$F$15,1)),ABS(MOD(A411/Calculator!$F$15,1)-0.5))),1)</f>
        <v>0.0360000000000005</v>
      </c>
      <c r="H411" s="174" t="n">
        <f aca="false">IF(Calculator!$E$16="YES",IF(A411&lt;Calculator!$G$16,0,MIN(MIN(MOD(A411/Calculator!$F$16,1),1-MOD(A411/Calculator!$F$16,1)),ABS(MOD(A411/Calculator!$F$16,1)-0.5))),1)</f>
        <v>0.202239999999996</v>
      </c>
      <c r="I411" s="174" t="n">
        <f aca="false">IF(Calculator!$E$17="YES",IF(A411&lt;Calculator!$G$17,0,MIN(MIN(MOD(A411/Calculator!$F$17,1),1-MOD(A411/Calculator!$F$17,1)),ABS(MOD(A411/Calculator!$F$17,1)-0.5))),1)</f>
        <v>0.208000000000005</v>
      </c>
      <c r="J411" s="174" t="n">
        <f aca="false">IF(Calculator!$E$18="YES",IF(A411&lt;Calculator!$G$18,0,MIN(MIN(MOD(A411/Calculator!$F$18,1),1-MOD(A411/Calculator!$F$18,1)),ABS(MOD(A411/Calculator!$F$18,1)-0.5))),1)</f>
        <v>0.0192000000000032</v>
      </c>
      <c r="K411" s="174" t="n">
        <f aca="false">IF(Calculator!$E$19="YES",IF(A411&lt;Calculator!$G$19,0,MIN(MIN(MOD(A411/Calculator!$F$19,1),1-MOD(A411/Calculator!$F$19,1)),ABS(MOD(A411/Calculator!$F$19,1)-0.5))),1)</f>
        <v>0.231999999999999</v>
      </c>
      <c r="L411" s="174" t="n">
        <f aca="false">IF(Calculator!$E$20="YES",IF(A411&lt;Calculator!$G$20,0,MIN(MIN(MOD(A411/Calculator!$F$20,1),1-MOD(A411/Calculator!$F$20,1)),ABS(MOD(A411/Calculator!$F$20,1)-0.5))),1)</f>
        <v>1</v>
      </c>
      <c r="M411" s="174" t="n">
        <f aca="false">MIN(B411:L411)</f>
        <v>0.0192000000000032</v>
      </c>
      <c r="N411" s="174" t="n">
        <f aca="false">SUMPRODUCT(($M$5:$M$555&gt;M411)*1)+SUMPRODUCT(($M$5:$M$555=M411)*(ROW($M$5:$M$555)&lt;ROW(M411)))+1</f>
        <v>301</v>
      </c>
      <c r="O411" s="174" t="str">
        <f aca="false">IF(M411&gt;=0.2,"★★★ EXCELLENT",IF(M411&gt;=0.12,"★★  GOOD",IF(M411&gt;=0.07,"★  FAIR",IF(M411&gt;=0.025,"⚠  MARGINAL","✗  AVOID"))))</f>
        <v>✗  AVOID</v>
      </c>
    </row>
    <row r="412" customFormat="false" ht="15" hidden="false" customHeight="true" outlineLevel="0" collapsed="false">
      <c r="A412" s="175" t="n">
        <v>45.7</v>
      </c>
      <c r="B412" s="176" t="n">
        <f aca="false">IF(Calculator!$E$10="YES",IF(A412&lt;Calculator!$G$10,0,MIN(MIN(MOD(A412/Calculator!$F$10,1),1-MOD(A412/Calculator!$F$10,1)),ABS(MOD(A412/Calculator!$F$10,1)-0.5))),1)</f>
        <v>1</v>
      </c>
      <c r="C412" s="176" t="n">
        <f aca="false">IF(Calculator!$E$11="YES",IF(A412&lt;Calculator!$G$11,0,MIN(MIN(MOD(A412/Calculator!$F$11,1),1-MOD(A412/Calculator!$F$11,1)),ABS(MOD(A412/Calculator!$F$11,1)-0.5))),1)</f>
        <v>1</v>
      </c>
      <c r="D412" s="176" t="n">
        <f aca="false">IF(Calculator!$E$12="YES",IF(A412&lt;Calculator!$G$12,0,MIN(MIN(MOD(A412/Calculator!$F$12,1),1-MOD(A412/Calculator!$F$12,1)),ABS(MOD(A412/Calculator!$F$12,1)-0.5))),1)</f>
        <v>1</v>
      </c>
      <c r="E412" s="176" t="n">
        <f aca="false">IF(Calculator!$E$13="YES",IF(A412&lt;Calculator!$G$13,0,MIN(MIN(MOD(A412/Calculator!$F$13,1),1-MOD(A412/Calculator!$F$13,1)),ABS(MOD(A412/Calculator!$F$13,1)-0.5))),1)</f>
        <v>0.206982456140347</v>
      </c>
      <c r="F412" s="176" t="n">
        <f aca="false">IF(Calculator!$E$14="YES",IF(A412&lt;Calculator!$G$14,0,MIN(MIN(MOD(A412/Calculator!$F$14,1),1-MOD(A412/Calculator!$F$14,1)),ABS(MOD(A412/Calculator!$F$14,1)-0.5))),1)</f>
        <v>0.247105263157889</v>
      </c>
      <c r="G412" s="176" t="n">
        <f aca="false">IF(Calculator!$E$15="YES",IF(A412&lt;Calculator!$G$15,0,MIN(MIN(MOD(A412/Calculator!$F$15,1),1-MOD(A412/Calculator!$F$15,1)),ABS(MOD(A412/Calculator!$F$15,1)-0.5))),1)</f>
        <v>0.0459473684210536</v>
      </c>
      <c r="H412" s="176" t="n">
        <f aca="false">IF(Calculator!$E$16="YES",IF(A412&lt;Calculator!$G$16,0,MIN(MIN(MOD(A412/Calculator!$F$16,1),1-MOD(A412/Calculator!$F$16,1)),ABS(MOD(A412/Calculator!$F$16,1)-0.5))),1)</f>
        <v>0.189525614035084</v>
      </c>
      <c r="I412" s="176" t="n">
        <f aca="false">IF(Calculator!$E$17="YES",IF(A412&lt;Calculator!$G$17,0,MIN(MIN(MOD(A412/Calculator!$F$17,1),1-MOD(A412/Calculator!$F$17,1)),ABS(MOD(A412/Calculator!$F$17,1)-0.5))),1)</f>
        <v>0.193105263157899</v>
      </c>
      <c r="J412" s="176" t="n">
        <f aca="false">IF(Calculator!$E$18="YES",IF(A412&lt;Calculator!$G$18,0,MIN(MIN(MOD(A412/Calculator!$F$18,1),1-MOD(A412/Calculator!$F$18,1)),ABS(MOD(A412/Calculator!$F$18,1)-0.5))),1)</f>
        <v>0.00169824561403864</v>
      </c>
      <c r="K412" s="176" t="n">
        <f aca="false">IF(Calculator!$E$19="YES",IF(A412&lt;Calculator!$G$19,0,MIN(MIN(MOD(A412/Calculator!$F$19,1),1-MOD(A412/Calculator!$F$19,1)),ABS(MOD(A412/Calculator!$F$19,1)-0.5))),1)</f>
        <v>0.247754385964912</v>
      </c>
      <c r="L412" s="176" t="n">
        <f aca="false">IF(Calculator!$E$20="YES",IF(A412&lt;Calculator!$G$20,0,MIN(MIN(MOD(A412/Calculator!$F$20,1),1-MOD(A412/Calculator!$F$20,1)),ABS(MOD(A412/Calculator!$F$20,1)-0.5))),1)</f>
        <v>1</v>
      </c>
      <c r="M412" s="176" t="n">
        <f aca="false">MIN(B412:L412)</f>
        <v>0.00169824561403864</v>
      </c>
      <c r="N412" s="176" t="n">
        <f aca="false">SUMPRODUCT(($M$5:$M$555&gt;M412)*1)+SUMPRODUCT(($M$5:$M$555=M412)*(ROW($M$5:$M$555)&lt;ROW(M412)))+1</f>
        <v>475</v>
      </c>
      <c r="O412" s="176" t="str">
        <f aca="false">IF(M412&gt;=0.2,"★★★ EXCELLENT",IF(M412&gt;=0.12,"★★  GOOD",IF(M412&gt;=0.07,"★  FAIR",IF(M412&gt;=0.025,"⚠  MARGINAL","✗  AVOID"))))</f>
        <v>✗  AVOID</v>
      </c>
    </row>
    <row r="413" customFormat="false" ht="15" hidden="false" customHeight="true" outlineLevel="0" collapsed="false">
      <c r="A413" s="173" t="n">
        <v>45.8</v>
      </c>
      <c r="B413" s="174" t="n">
        <f aca="false">IF(Calculator!$E$10="YES",IF(A413&lt;Calculator!$G$10,0,MIN(MIN(MOD(A413/Calculator!$F$10,1),1-MOD(A413/Calculator!$F$10,1)),ABS(MOD(A413/Calculator!$F$10,1)-0.5))),1)</f>
        <v>1</v>
      </c>
      <c r="C413" s="174" t="n">
        <f aca="false">IF(Calculator!$E$11="YES",IF(A413&lt;Calculator!$G$11,0,MIN(MIN(MOD(A413/Calculator!$F$11,1),1-MOD(A413/Calculator!$F$11,1)),ABS(MOD(A413/Calculator!$F$11,1)-0.5))),1)</f>
        <v>1</v>
      </c>
      <c r="D413" s="174" t="n">
        <f aca="false">IF(Calculator!$E$12="YES",IF(A413&lt;Calculator!$G$12,0,MIN(MIN(MOD(A413/Calculator!$F$12,1),1-MOD(A413/Calculator!$F$12,1)),ABS(MOD(A413/Calculator!$F$12,1)-0.5))),1)</f>
        <v>1</v>
      </c>
      <c r="E413" s="174" t="n">
        <f aca="false">IF(Calculator!$E$13="YES",IF(A413&lt;Calculator!$G$13,0,MIN(MIN(MOD(A413/Calculator!$F$13,1),1-MOD(A413/Calculator!$F$13,1)),ABS(MOD(A413/Calculator!$F$13,1)-0.5))),1)</f>
        <v>0.201964912280699</v>
      </c>
      <c r="F413" s="174" t="n">
        <f aca="false">IF(Calculator!$E$14="YES",IF(A413&lt;Calculator!$G$14,0,MIN(MIN(MOD(A413/Calculator!$F$14,1),1-MOD(A413/Calculator!$F$14,1)),ABS(MOD(A413/Calculator!$F$14,1)-0.5))),1)</f>
        <v>0.245789473684217</v>
      </c>
      <c r="G413" s="174" t="n">
        <f aca="false">IF(Calculator!$E$15="YES",IF(A413&lt;Calculator!$G$15,0,MIN(MIN(MOD(A413/Calculator!$F$15,1),1-MOD(A413/Calculator!$F$15,1)),ABS(MOD(A413/Calculator!$F$15,1)-0.5))),1)</f>
        <v>0.055894736842105</v>
      </c>
      <c r="H413" s="174" t="n">
        <f aca="false">IF(Calculator!$E$16="YES",IF(A413&lt;Calculator!$G$16,0,MIN(MIN(MOD(A413/Calculator!$F$16,1),1-MOD(A413/Calculator!$F$16,1)),ABS(MOD(A413/Calculator!$F$16,1)-0.5))),1)</f>
        <v>0.176811228070171</v>
      </c>
      <c r="I413" s="174" t="n">
        <f aca="false">IF(Calculator!$E$17="YES",IF(A413&lt;Calculator!$G$17,0,MIN(MIN(MOD(A413/Calculator!$F$17,1),1-MOD(A413/Calculator!$F$17,1)),ABS(MOD(A413/Calculator!$F$17,1)-0.5))),1)</f>
        <v>0.178210526315795</v>
      </c>
      <c r="J413" s="174" t="n">
        <f aca="false">IF(Calculator!$E$18="YES",IF(A413&lt;Calculator!$G$18,0,MIN(MIN(MOD(A413/Calculator!$F$18,1),1-MOD(A413/Calculator!$F$18,1)),ABS(MOD(A413/Calculator!$F$18,1)-0.5))),1)</f>
        <v>0.0158035087719259</v>
      </c>
      <c r="K413" s="174" t="n">
        <f aca="false">IF(Calculator!$E$19="YES",IF(A413&lt;Calculator!$G$19,0,MIN(MIN(MOD(A413/Calculator!$F$19,1),1-MOD(A413/Calculator!$F$19,1)),ABS(MOD(A413/Calculator!$F$19,1)-0.5))),1)</f>
        <v>0.227508771929825</v>
      </c>
      <c r="L413" s="174" t="n">
        <f aca="false">IF(Calculator!$E$20="YES",IF(A413&lt;Calculator!$G$20,0,MIN(MIN(MOD(A413/Calculator!$F$20,1),1-MOD(A413/Calculator!$F$20,1)),ABS(MOD(A413/Calculator!$F$20,1)-0.5))),1)</f>
        <v>1</v>
      </c>
      <c r="M413" s="174" t="n">
        <f aca="false">MIN(B413:L413)</f>
        <v>0.0158035087719259</v>
      </c>
      <c r="N413" s="174" t="n">
        <f aca="false">SUMPRODUCT(($M$5:$M$555&gt;M413)*1)+SUMPRODUCT(($M$5:$M$555=M413)*(ROW($M$5:$M$555)&lt;ROW(M413)))+1</f>
        <v>323</v>
      </c>
      <c r="O413" s="174" t="str">
        <f aca="false">IF(M413&gt;=0.2,"★★★ EXCELLENT",IF(M413&gt;=0.12,"★★  GOOD",IF(M413&gt;=0.07,"★  FAIR",IF(M413&gt;=0.025,"⚠  MARGINAL","✗  AVOID"))))</f>
        <v>✗  AVOID</v>
      </c>
    </row>
    <row r="414" customFormat="false" ht="15" hidden="false" customHeight="true" outlineLevel="0" collapsed="false">
      <c r="A414" s="175" t="n">
        <v>45.9</v>
      </c>
      <c r="B414" s="176" t="n">
        <f aca="false">IF(Calculator!$E$10="YES",IF(A414&lt;Calculator!$G$10,0,MIN(MIN(MOD(A414/Calculator!$F$10,1),1-MOD(A414/Calculator!$F$10,1)),ABS(MOD(A414/Calculator!$F$10,1)-0.5))),1)</f>
        <v>1</v>
      </c>
      <c r="C414" s="176" t="n">
        <f aca="false">IF(Calculator!$E$11="YES",IF(A414&lt;Calculator!$G$11,0,MIN(MIN(MOD(A414/Calculator!$F$11,1),1-MOD(A414/Calculator!$F$11,1)),ABS(MOD(A414/Calculator!$F$11,1)-0.5))),1)</f>
        <v>1</v>
      </c>
      <c r="D414" s="176" t="n">
        <f aca="false">IF(Calculator!$E$12="YES",IF(A414&lt;Calculator!$G$12,0,MIN(MIN(MOD(A414/Calculator!$F$12,1),1-MOD(A414/Calculator!$F$12,1)),ABS(MOD(A414/Calculator!$F$12,1)-0.5))),1)</f>
        <v>1</v>
      </c>
      <c r="E414" s="176" t="n">
        <f aca="false">IF(Calculator!$E$13="YES",IF(A414&lt;Calculator!$G$13,0,MIN(MIN(MOD(A414/Calculator!$F$13,1),1-MOD(A414/Calculator!$F$13,1)),ABS(MOD(A414/Calculator!$F$13,1)-0.5))),1)</f>
        <v>0.196947368421049</v>
      </c>
      <c r="F414" s="176" t="n">
        <f aca="false">IF(Calculator!$E$14="YES",IF(A414&lt;Calculator!$G$14,0,MIN(MIN(MOD(A414/Calculator!$F$14,1),1-MOD(A414/Calculator!$F$14,1)),ABS(MOD(A414/Calculator!$F$14,1)-0.5))),1)</f>
        <v>0.238684210526322</v>
      </c>
      <c r="G414" s="176" t="n">
        <f aca="false">IF(Calculator!$E$15="YES",IF(A414&lt;Calculator!$G$15,0,MIN(MIN(MOD(A414/Calculator!$F$15,1),1-MOD(A414/Calculator!$F$15,1)),ABS(MOD(A414/Calculator!$F$15,1)-0.5))),1)</f>
        <v>0.0658421052631582</v>
      </c>
      <c r="H414" s="176" t="n">
        <f aca="false">IF(Calculator!$E$16="YES",IF(A414&lt;Calculator!$G$16,0,MIN(MIN(MOD(A414/Calculator!$F$16,1),1-MOD(A414/Calculator!$F$16,1)),ABS(MOD(A414/Calculator!$F$16,1)-0.5))),1)</f>
        <v>0.164096842105259</v>
      </c>
      <c r="I414" s="176" t="n">
        <f aca="false">IF(Calculator!$E$17="YES",IF(A414&lt;Calculator!$G$17,0,MIN(MIN(MOD(A414/Calculator!$F$17,1),1-MOD(A414/Calculator!$F$17,1)),ABS(MOD(A414/Calculator!$F$17,1)-0.5))),1)</f>
        <v>0.16331578947369</v>
      </c>
      <c r="J414" s="176" t="n">
        <f aca="false">IF(Calculator!$E$18="YES",IF(A414&lt;Calculator!$G$18,0,MIN(MIN(MOD(A414/Calculator!$F$18,1),1-MOD(A414/Calculator!$F$18,1)),ABS(MOD(A414/Calculator!$F$18,1)-0.5))),1)</f>
        <v>0.0333052631578905</v>
      </c>
      <c r="K414" s="176" t="n">
        <f aca="false">IF(Calculator!$E$19="YES",IF(A414&lt;Calculator!$G$19,0,MIN(MIN(MOD(A414/Calculator!$F$19,1),1-MOD(A414/Calculator!$F$19,1)),ABS(MOD(A414/Calculator!$F$19,1)-0.5))),1)</f>
        <v>0.207263157894737</v>
      </c>
      <c r="L414" s="176" t="n">
        <f aca="false">IF(Calculator!$E$20="YES",IF(A414&lt;Calculator!$G$20,0,MIN(MIN(MOD(A414/Calculator!$F$20,1),1-MOD(A414/Calculator!$F$20,1)),ABS(MOD(A414/Calculator!$F$20,1)-0.5))),1)</f>
        <v>1</v>
      </c>
      <c r="M414" s="176" t="n">
        <f aca="false">MIN(B414:L414)</f>
        <v>0.0333052631578905</v>
      </c>
      <c r="N414" s="176" t="n">
        <f aca="false">SUMPRODUCT(($M$5:$M$555&gt;M414)*1)+SUMPRODUCT(($M$5:$M$555=M414)*(ROW($M$5:$M$555)&lt;ROW(M414)))+1</f>
        <v>194</v>
      </c>
      <c r="O414" s="176" t="str">
        <f aca="false">IF(M414&gt;=0.2,"★★★ EXCELLENT",IF(M414&gt;=0.12,"★★  GOOD",IF(M414&gt;=0.07,"★  FAIR",IF(M414&gt;=0.025,"⚠  MARGINAL","✗  AVOID"))))</f>
        <v>⚠  MARGINAL</v>
      </c>
    </row>
    <row r="415" customFormat="false" ht="15" hidden="false" customHeight="true" outlineLevel="0" collapsed="false">
      <c r="A415" s="173" t="n">
        <v>46</v>
      </c>
      <c r="B415" s="174" t="n">
        <f aca="false">IF(Calculator!$E$10="YES",IF(A415&lt;Calculator!$G$10,0,MIN(MIN(MOD(A415/Calculator!$F$10,1),1-MOD(A415/Calculator!$F$10,1)),ABS(MOD(A415/Calculator!$F$10,1)-0.5))),1)</f>
        <v>1</v>
      </c>
      <c r="C415" s="174" t="n">
        <f aca="false">IF(Calculator!$E$11="YES",IF(A415&lt;Calculator!$G$11,0,MIN(MIN(MOD(A415/Calculator!$F$11,1),1-MOD(A415/Calculator!$F$11,1)),ABS(MOD(A415/Calculator!$F$11,1)-0.5))),1)</f>
        <v>1</v>
      </c>
      <c r="D415" s="174" t="n">
        <f aca="false">IF(Calculator!$E$12="YES",IF(A415&lt;Calculator!$G$12,0,MIN(MIN(MOD(A415/Calculator!$F$12,1),1-MOD(A415/Calculator!$F$12,1)),ABS(MOD(A415/Calculator!$F$12,1)-0.5))),1)</f>
        <v>1</v>
      </c>
      <c r="E415" s="174" t="n">
        <f aca="false">IF(Calculator!$E$13="YES",IF(A415&lt;Calculator!$G$13,0,MIN(MIN(MOD(A415/Calculator!$F$13,1),1-MOD(A415/Calculator!$F$13,1)),ABS(MOD(A415/Calculator!$F$13,1)-0.5))),1)</f>
        <v>0.1919298245614</v>
      </c>
      <c r="F415" s="174" t="n">
        <f aca="false">IF(Calculator!$E$14="YES",IF(A415&lt;Calculator!$G$14,0,MIN(MIN(MOD(A415/Calculator!$F$14,1),1-MOD(A415/Calculator!$F$14,1)),ABS(MOD(A415/Calculator!$F$14,1)-0.5))),1)</f>
        <v>0.231578947368427</v>
      </c>
      <c r="G415" s="174" t="n">
        <f aca="false">IF(Calculator!$E$15="YES",IF(A415&lt;Calculator!$G$15,0,MIN(MIN(MOD(A415/Calculator!$F$15,1),1-MOD(A415/Calculator!$F$15,1)),ABS(MOD(A415/Calculator!$F$15,1)-0.5))),1)</f>
        <v>0.0757894736842113</v>
      </c>
      <c r="H415" s="174" t="n">
        <f aca="false">IF(Calculator!$E$16="YES",IF(A415&lt;Calculator!$G$16,0,MIN(MIN(MOD(A415/Calculator!$F$16,1),1-MOD(A415/Calculator!$F$16,1)),ABS(MOD(A415/Calculator!$F$16,1)-0.5))),1)</f>
        <v>0.151382456140347</v>
      </c>
      <c r="I415" s="174" t="n">
        <f aca="false">IF(Calculator!$E$17="YES",IF(A415&lt;Calculator!$G$17,0,MIN(MIN(MOD(A415/Calculator!$F$17,1),1-MOD(A415/Calculator!$F$17,1)),ABS(MOD(A415/Calculator!$F$17,1)-0.5))),1)</f>
        <v>0.148421052631584</v>
      </c>
      <c r="J415" s="174" t="n">
        <f aca="false">IF(Calculator!$E$18="YES",IF(A415&lt;Calculator!$G$18,0,MIN(MIN(MOD(A415/Calculator!$F$18,1),1-MOD(A415/Calculator!$F$18,1)),ABS(MOD(A415/Calculator!$F$18,1)-0.5))),1)</f>
        <v>0.0508070175438551</v>
      </c>
      <c r="K415" s="174" t="n">
        <f aca="false">IF(Calculator!$E$19="YES",IF(A415&lt;Calculator!$G$19,0,MIN(MIN(MOD(A415/Calculator!$F$19,1),1-MOD(A415/Calculator!$F$19,1)),ABS(MOD(A415/Calculator!$F$19,1)-0.5))),1)</f>
        <v>0.18701754385965</v>
      </c>
      <c r="L415" s="174" t="n">
        <f aca="false">IF(Calculator!$E$20="YES",IF(A415&lt;Calculator!$G$20,0,MIN(MIN(MOD(A415/Calculator!$F$20,1),1-MOD(A415/Calculator!$F$20,1)),ABS(MOD(A415/Calculator!$F$20,1)-0.5))),1)</f>
        <v>1</v>
      </c>
      <c r="M415" s="174" t="n">
        <f aca="false">MIN(B415:L415)</f>
        <v>0.0508070175438551</v>
      </c>
      <c r="N415" s="174" t="n">
        <f aca="false">SUMPRODUCT(($M$5:$M$555&gt;M415)*1)+SUMPRODUCT(($M$5:$M$555=M415)*(ROW($M$5:$M$555)&lt;ROW(M415)))+1</f>
        <v>114</v>
      </c>
      <c r="O415" s="174" t="str">
        <f aca="false">IF(M415&gt;=0.2,"★★★ EXCELLENT",IF(M415&gt;=0.12,"★★  GOOD",IF(M415&gt;=0.07,"★  FAIR",IF(M415&gt;=0.025,"⚠  MARGINAL","✗  AVOID"))))</f>
        <v>⚠  MARGINAL</v>
      </c>
    </row>
    <row r="416" customFormat="false" ht="15" hidden="false" customHeight="true" outlineLevel="0" collapsed="false">
      <c r="A416" s="175" t="n">
        <v>46.1</v>
      </c>
      <c r="B416" s="176" t="n">
        <f aca="false">IF(Calculator!$E$10="YES",IF(A416&lt;Calculator!$G$10,0,MIN(MIN(MOD(A416/Calculator!$F$10,1),1-MOD(A416/Calculator!$F$10,1)),ABS(MOD(A416/Calculator!$F$10,1)-0.5))),1)</f>
        <v>1</v>
      </c>
      <c r="C416" s="176" t="n">
        <f aca="false">IF(Calculator!$E$11="YES",IF(A416&lt;Calculator!$G$11,0,MIN(MIN(MOD(A416/Calculator!$F$11,1),1-MOD(A416/Calculator!$F$11,1)),ABS(MOD(A416/Calculator!$F$11,1)-0.5))),1)</f>
        <v>1</v>
      </c>
      <c r="D416" s="176" t="n">
        <f aca="false">IF(Calculator!$E$12="YES",IF(A416&lt;Calculator!$G$12,0,MIN(MIN(MOD(A416/Calculator!$F$12,1),1-MOD(A416/Calculator!$F$12,1)),ABS(MOD(A416/Calculator!$F$12,1)-0.5))),1)</f>
        <v>1</v>
      </c>
      <c r="E416" s="176" t="n">
        <f aca="false">IF(Calculator!$E$13="YES",IF(A416&lt;Calculator!$G$13,0,MIN(MIN(MOD(A416/Calculator!$F$13,1),1-MOD(A416/Calculator!$F$13,1)),ABS(MOD(A416/Calculator!$F$13,1)-0.5))),1)</f>
        <v>0.186912280701751</v>
      </c>
      <c r="F416" s="176" t="n">
        <f aca="false">IF(Calculator!$E$14="YES",IF(A416&lt;Calculator!$G$14,0,MIN(MIN(MOD(A416/Calculator!$F$14,1),1-MOD(A416/Calculator!$F$14,1)),ABS(MOD(A416/Calculator!$F$14,1)-0.5))),1)</f>
        <v>0.224473684210532</v>
      </c>
      <c r="G416" s="176" t="n">
        <f aca="false">IF(Calculator!$E$15="YES",IF(A416&lt;Calculator!$G$15,0,MIN(MIN(MOD(A416/Calculator!$F$15,1),1-MOD(A416/Calculator!$F$15,1)),ABS(MOD(A416/Calculator!$F$15,1)-0.5))),1)</f>
        <v>0.0857368421052636</v>
      </c>
      <c r="H416" s="176" t="n">
        <f aca="false">IF(Calculator!$E$16="YES",IF(A416&lt;Calculator!$G$16,0,MIN(MIN(MOD(A416/Calculator!$F$16,1),1-MOD(A416/Calculator!$F$16,1)),ABS(MOD(A416/Calculator!$F$16,1)-0.5))),1)</f>
        <v>0.138668070175434</v>
      </c>
      <c r="I416" s="176" t="n">
        <f aca="false">IF(Calculator!$E$17="YES",IF(A416&lt;Calculator!$G$17,0,MIN(MIN(MOD(A416/Calculator!$F$17,1),1-MOD(A416/Calculator!$F$17,1)),ABS(MOD(A416/Calculator!$F$17,1)-0.5))),1)</f>
        <v>0.133526315789479</v>
      </c>
      <c r="J416" s="176" t="n">
        <f aca="false">IF(Calculator!$E$18="YES",IF(A416&lt;Calculator!$G$18,0,MIN(MIN(MOD(A416/Calculator!$F$18,1),1-MOD(A416/Calculator!$F$18,1)),ABS(MOD(A416/Calculator!$F$18,1)-0.5))),1)</f>
        <v>0.0683087719298214</v>
      </c>
      <c r="K416" s="176" t="n">
        <f aca="false">IF(Calculator!$E$19="YES",IF(A416&lt;Calculator!$G$19,0,MIN(MIN(MOD(A416/Calculator!$F$19,1),1-MOD(A416/Calculator!$F$19,1)),ABS(MOD(A416/Calculator!$F$19,1)-0.5))),1)</f>
        <v>0.166771929824561</v>
      </c>
      <c r="L416" s="176" t="n">
        <f aca="false">IF(Calculator!$E$20="YES",IF(A416&lt;Calculator!$G$20,0,MIN(MIN(MOD(A416/Calculator!$F$20,1),1-MOD(A416/Calculator!$F$20,1)),ABS(MOD(A416/Calculator!$F$20,1)-0.5))),1)</f>
        <v>1</v>
      </c>
      <c r="M416" s="176" t="n">
        <f aca="false">MIN(B416:L416)</f>
        <v>0.0683087719298214</v>
      </c>
      <c r="N416" s="176" t="n">
        <f aca="false">SUMPRODUCT(($M$5:$M$555&gt;M416)*1)+SUMPRODUCT(($M$5:$M$555=M416)*(ROW($M$5:$M$555)&lt;ROW(M416)))+1</f>
        <v>65</v>
      </c>
      <c r="O416" s="176" t="str">
        <f aca="false">IF(M416&gt;=0.2,"★★★ EXCELLENT",IF(M416&gt;=0.12,"★★  GOOD",IF(M416&gt;=0.07,"★  FAIR",IF(M416&gt;=0.025,"⚠  MARGINAL","✗  AVOID"))))</f>
        <v>⚠  MARGINAL</v>
      </c>
    </row>
    <row r="417" customFormat="false" ht="15" hidden="false" customHeight="true" outlineLevel="0" collapsed="false">
      <c r="A417" s="173" t="n">
        <v>46.2</v>
      </c>
      <c r="B417" s="174" t="n">
        <f aca="false">IF(Calculator!$E$10="YES",IF(A417&lt;Calculator!$G$10,0,MIN(MIN(MOD(A417/Calculator!$F$10,1),1-MOD(A417/Calculator!$F$10,1)),ABS(MOD(A417/Calculator!$F$10,1)-0.5))),1)</f>
        <v>1</v>
      </c>
      <c r="C417" s="174" t="n">
        <f aca="false">IF(Calculator!$E$11="YES",IF(A417&lt;Calculator!$G$11,0,MIN(MIN(MOD(A417/Calculator!$F$11,1),1-MOD(A417/Calculator!$F$11,1)),ABS(MOD(A417/Calculator!$F$11,1)-0.5))),1)</f>
        <v>1</v>
      </c>
      <c r="D417" s="174" t="n">
        <f aca="false">IF(Calculator!$E$12="YES",IF(A417&lt;Calculator!$G$12,0,MIN(MIN(MOD(A417/Calculator!$F$12,1),1-MOD(A417/Calculator!$F$12,1)),ABS(MOD(A417/Calculator!$F$12,1)-0.5))),1)</f>
        <v>1</v>
      </c>
      <c r="E417" s="174" t="n">
        <f aca="false">IF(Calculator!$E$13="YES",IF(A417&lt;Calculator!$G$13,0,MIN(MIN(MOD(A417/Calculator!$F$13,1),1-MOD(A417/Calculator!$F$13,1)),ABS(MOD(A417/Calculator!$F$13,1)-0.5))),1)</f>
        <v>0.181894736842102</v>
      </c>
      <c r="F417" s="174" t="n">
        <f aca="false">IF(Calculator!$E$14="YES",IF(A417&lt;Calculator!$G$14,0,MIN(MIN(MOD(A417/Calculator!$F$14,1),1-MOD(A417/Calculator!$F$14,1)),ABS(MOD(A417/Calculator!$F$14,1)-0.5))),1)</f>
        <v>0.217368421052637</v>
      </c>
      <c r="G417" s="174" t="n">
        <f aca="false">IF(Calculator!$E$15="YES",IF(A417&lt;Calculator!$G$15,0,MIN(MIN(MOD(A417/Calculator!$F$15,1),1-MOD(A417/Calculator!$F$15,1)),ABS(MOD(A417/Calculator!$F$15,1)-0.5))),1)</f>
        <v>0.0956842105263167</v>
      </c>
      <c r="H417" s="174" t="n">
        <f aca="false">IF(Calculator!$E$16="YES",IF(A417&lt;Calculator!$G$16,0,MIN(MIN(MOD(A417/Calculator!$F$16,1),1-MOD(A417/Calculator!$F$16,1)),ABS(MOD(A417/Calculator!$F$16,1)-0.5))),1)</f>
        <v>0.125953684210522</v>
      </c>
      <c r="I417" s="174" t="n">
        <f aca="false">IF(Calculator!$E$17="YES",IF(A417&lt;Calculator!$G$17,0,MIN(MIN(MOD(A417/Calculator!$F$17,1),1-MOD(A417/Calculator!$F$17,1)),ABS(MOD(A417/Calculator!$F$17,1)-0.5))),1)</f>
        <v>0.118631578947373</v>
      </c>
      <c r="J417" s="174" t="n">
        <f aca="false">IF(Calculator!$E$18="YES",IF(A417&lt;Calculator!$G$18,0,MIN(MIN(MOD(A417/Calculator!$F$18,1),1-MOD(A417/Calculator!$F$18,1)),ABS(MOD(A417/Calculator!$F$18,1)-0.5))),1)</f>
        <v>0.085810526315786</v>
      </c>
      <c r="K417" s="174" t="n">
        <f aca="false">IF(Calculator!$E$19="YES",IF(A417&lt;Calculator!$G$19,0,MIN(MIN(MOD(A417/Calculator!$F$19,1),1-MOD(A417/Calculator!$F$19,1)),ABS(MOD(A417/Calculator!$F$19,1)-0.5))),1)</f>
        <v>0.146526315789473</v>
      </c>
      <c r="L417" s="174" t="n">
        <f aca="false">IF(Calculator!$E$20="YES",IF(A417&lt;Calculator!$G$20,0,MIN(MIN(MOD(A417/Calculator!$F$20,1),1-MOD(A417/Calculator!$F$20,1)),ABS(MOD(A417/Calculator!$F$20,1)-0.5))),1)</f>
        <v>1</v>
      </c>
      <c r="M417" s="174" t="n">
        <f aca="false">MIN(B417:L417)</f>
        <v>0.085810526315786</v>
      </c>
      <c r="N417" s="174" t="n">
        <f aca="false">SUMPRODUCT(($M$5:$M$555&gt;M417)*1)+SUMPRODUCT(($M$5:$M$555=M417)*(ROW($M$5:$M$555)&lt;ROW(M417)))+1</f>
        <v>33</v>
      </c>
      <c r="O417" s="174" t="str">
        <f aca="false">IF(M417&gt;=0.2,"★★★ EXCELLENT",IF(M417&gt;=0.12,"★★  GOOD",IF(M417&gt;=0.07,"★  FAIR",IF(M417&gt;=0.025,"⚠  MARGINAL","✗  AVOID"))))</f>
        <v>★  FAIR</v>
      </c>
    </row>
    <row r="418" customFormat="false" ht="15" hidden="false" customHeight="true" outlineLevel="0" collapsed="false">
      <c r="A418" s="175" t="n">
        <v>46.3</v>
      </c>
      <c r="B418" s="176" t="n">
        <f aca="false">IF(Calculator!$E$10="YES",IF(A418&lt;Calculator!$G$10,0,MIN(MIN(MOD(A418/Calculator!$F$10,1),1-MOD(A418/Calculator!$F$10,1)),ABS(MOD(A418/Calculator!$F$10,1)-0.5))),1)</f>
        <v>1</v>
      </c>
      <c r="C418" s="176" t="n">
        <f aca="false">IF(Calculator!$E$11="YES",IF(A418&lt;Calculator!$G$11,0,MIN(MIN(MOD(A418/Calculator!$F$11,1),1-MOD(A418/Calculator!$F$11,1)),ABS(MOD(A418/Calculator!$F$11,1)-0.5))),1)</f>
        <v>1</v>
      </c>
      <c r="D418" s="176" t="n">
        <f aca="false">IF(Calculator!$E$12="YES",IF(A418&lt;Calculator!$G$12,0,MIN(MIN(MOD(A418/Calculator!$F$12,1),1-MOD(A418/Calculator!$F$12,1)),ABS(MOD(A418/Calculator!$F$12,1)-0.5))),1)</f>
        <v>1</v>
      </c>
      <c r="E418" s="176" t="n">
        <f aca="false">IF(Calculator!$E$13="YES",IF(A418&lt;Calculator!$G$13,0,MIN(MIN(MOD(A418/Calculator!$F$13,1),1-MOD(A418/Calculator!$F$13,1)),ABS(MOD(A418/Calculator!$F$13,1)-0.5))),1)</f>
        <v>0.176877192982453</v>
      </c>
      <c r="F418" s="176" t="n">
        <f aca="false">IF(Calculator!$E$14="YES",IF(A418&lt;Calculator!$G$14,0,MIN(MIN(MOD(A418/Calculator!$F$14,1),1-MOD(A418/Calculator!$F$14,1)),ABS(MOD(A418/Calculator!$F$14,1)-0.5))),1)</f>
        <v>0.210263157894743</v>
      </c>
      <c r="G418" s="176" t="n">
        <f aca="false">IF(Calculator!$E$15="YES",IF(A418&lt;Calculator!$G$15,0,MIN(MIN(MOD(A418/Calculator!$F$15,1),1-MOD(A418/Calculator!$F$15,1)),ABS(MOD(A418/Calculator!$F$15,1)-0.5))),1)</f>
        <v>0.105631578947368</v>
      </c>
      <c r="H418" s="176" t="n">
        <f aca="false">IF(Calculator!$E$16="YES",IF(A418&lt;Calculator!$G$16,0,MIN(MIN(MOD(A418/Calculator!$F$16,1),1-MOD(A418/Calculator!$F$16,1)),ABS(MOD(A418/Calculator!$F$16,1)-0.5))),1)</f>
        <v>0.113239298245611</v>
      </c>
      <c r="I418" s="176" t="n">
        <f aca="false">IF(Calculator!$E$17="YES",IF(A418&lt;Calculator!$G$17,0,MIN(MIN(MOD(A418/Calculator!$F$17,1),1-MOD(A418/Calculator!$F$17,1)),ABS(MOD(A418/Calculator!$F$17,1)-0.5))),1)</f>
        <v>0.103736842105269</v>
      </c>
      <c r="J418" s="176" t="n">
        <f aca="false">IF(Calculator!$E$18="YES",IF(A418&lt;Calculator!$G$18,0,MIN(MIN(MOD(A418/Calculator!$F$18,1),1-MOD(A418/Calculator!$F$18,1)),ABS(MOD(A418/Calculator!$F$18,1)-0.5))),1)</f>
        <v>0.103312280701751</v>
      </c>
      <c r="K418" s="176" t="n">
        <f aca="false">IF(Calculator!$E$19="YES",IF(A418&lt;Calculator!$G$19,0,MIN(MIN(MOD(A418/Calculator!$F$19,1),1-MOD(A418/Calculator!$F$19,1)),ABS(MOD(A418/Calculator!$F$19,1)-0.5))),1)</f>
        <v>0.126280701754387</v>
      </c>
      <c r="L418" s="176" t="n">
        <f aca="false">IF(Calculator!$E$20="YES",IF(A418&lt;Calculator!$G$20,0,MIN(MIN(MOD(A418/Calculator!$F$20,1),1-MOD(A418/Calculator!$F$20,1)),ABS(MOD(A418/Calculator!$F$20,1)-0.5))),1)</f>
        <v>1</v>
      </c>
      <c r="M418" s="176" t="n">
        <f aca="false">MIN(B418:L418)</f>
        <v>0.103312280701751</v>
      </c>
      <c r="N418" s="176" t="n">
        <f aca="false">SUMPRODUCT(($M$5:$M$555&gt;M418)*1)+SUMPRODUCT(($M$5:$M$555=M418)*(ROW($M$5:$M$555)&lt;ROW(M418)))+1</f>
        <v>12</v>
      </c>
      <c r="O418" s="176" t="str">
        <f aca="false">IF(M418&gt;=0.2,"★★★ EXCELLENT",IF(M418&gt;=0.12,"★★  GOOD",IF(M418&gt;=0.07,"★  FAIR",IF(M418&gt;=0.025,"⚠  MARGINAL","✗  AVOID"))))</f>
        <v>★  FAIR</v>
      </c>
    </row>
    <row r="419" customFormat="false" ht="15" hidden="false" customHeight="true" outlineLevel="0" collapsed="false">
      <c r="A419" s="173" t="n">
        <v>46.4</v>
      </c>
      <c r="B419" s="174" t="n">
        <f aca="false">IF(Calculator!$E$10="YES",IF(A419&lt;Calculator!$G$10,0,MIN(MIN(MOD(A419/Calculator!$F$10,1),1-MOD(A419/Calculator!$F$10,1)),ABS(MOD(A419/Calculator!$F$10,1)-0.5))),1)</f>
        <v>1</v>
      </c>
      <c r="C419" s="174" t="n">
        <f aca="false">IF(Calculator!$E$11="YES",IF(A419&lt;Calculator!$G$11,0,MIN(MIN(MOD(A419/Calculator!$F$11,1),1-MOD(A419/Calculator!$F$11,1)),ABS(MOD(A419/Calculator!$F$11,1)-0.5))),1)</f>
        <v>1</v>
      </c>
      <c r="D419" s="174" t="n">
        <f aca="false">IF(Calculator!$E$12="YES",IF(A419&lt;Calculator!$G$12,0,MIN(MIN(MOD(A419/Calculator!$F$12,1),1-MOD(A419/Calculator!$F$12,1)),ABS(MOD(A419/Calculator!$F$12,1)-0.5))),1)</f>
        <v>1</v>
      </c>
      <c r="E419" s="174" t="n">
        <f aca="false">IF(Calculator!$E$13="YES",IF(A419&lt;Calculator!$G$13,0,MIN(MIN(MOD(A419/Calculator!$F$13,1),1-MOD(A419/Calculator!$F$13,1)),ABS(MOD(A419/Calculator!$F$13,1)-0.5))),1)</f>
        <v>0.171859649122804</v>
      </c>
      <c r="F419" s="174" t="n">
        <f aca="false">IF(Calculator!$E$14="YES",IF(A419&lt;Calculator!$G$14,0,MIN(MIN(MOD(A419/Calculator!$F$14,1),1-MOD(A419/Calculator!$F$14,1)),ABS(MOD(A419/Calculator!$F$14,1)-0.5))),1)</f>
        <v>0.203157894736848</v>
      </c>
      <c r="G419" s="174" t="n">
        <f aca="false">IF(Calculator!$E$15="YES",IF(A419&lt;Calculator!$G$15,0,MIN(MIN(MOD(A419/Calculator!$F$15,1),1-MOD(A419/Calculator!$F$15,1)),ABS(MOD(A419/Calculator!$F$15,1)-0.5))),1)</f>
        <v>0.115578947368421</v>
      </c>
      <c r="H419" s="174" t="n">
        <f aca="false">IF(Calculator!$E$16="YES",IF(A419&lt;Calculator!$G$16,0,MIN(MIN(MOD(A419/Calculator!$F$16,1),1-MOD(A419/Calculator!$F$16,1)),ABS(MOD(A419/Calculator!$F$16,1)-0.5))),1)</f>
        <v>0.100524912280698</v>
      </c>
      <c r="I419" s="174" t="n">
        <f aca="false">IF(Calculator!$E$17="YES",IF(A419&lt;Calculator!$G$17,0,MIN(MIN(MOD(A419/Calculator!$F$17,1),1-MOD(A419/Calculator!$F$17,1)),ABS(MOD(A419/Calculator!$F$17,1)-0.5))),1)</f>
        <v>0.0888421052631632</v>
      </c>
      <c r="J419" s="174" t="n">
        <f aca="false">IF(Calculator!$E$18="YES",IF(A419&lt;Calculator!$G$18,0,MIN(MIN(MOD(A419/Calculator!$F$18,1),1-MOD(A419/Calculator!$F$18,1)),ABS(MOD(A419/Calculator!$F$18,1)-0.5))),1)</f>
        <v>0.120814035087715</v>
      </c>
      <c r="K419" s="174" t="n">
        <f aca="false">IF(Calculator!$E$19="YES",IF(A419&lt;Calculator!$G$19,0,MIN(MIN(MOD(A419/Calculator!$F$19,1),1-MOD(A419/Calculator!$F$19,1)),ABS(MOD(A419/Calculator!$F$19,1)-0.5))),1)</f>
        <v>0.106035087719299</v>
      </c>
      <c r="L419" s="174" t="n">
        <f aca="false">IF(Calculator!$E$20="YES",IF(A419&lt;Calculator!$G$20,0,MIN(MIN(MOD(A419/Calculator!$F$20,1),1-MOD(A419/Calculator!$F$20,1)),ABS(MOD(A419/Calculator!$F$20,1)-0.5))),1)</f>
        <v>1</v>
      </c>
      <c r="M419" s="174" t="n">
        <f aca="false">MIN(B419:L419)</f>
        <v>0.0888421052631632</v>
      </c>
      <c r="N419" s="174" t="n">
        <f aca="false">SUMPRODUCT(($M$5:$M$555&gt;M419)*1)+SUMPRODUCT(($M$5:$M$555=M419)*(ROW($M$5:$M$555)&lt;ROW(M419)))+1</f>
        <v>29</v>
      </c>
      <c r="O419" s="174" t="str">
        <f aca="false">IF(M419&gt;=0.2,"★★★ EXCELLENT",IF(M419&gt;=0.12,"★★  GOOD",IF(M419&gt;=0.07,"★  FAIR",IF(M419&gt;=0.025,"⚠  MARGINAL","✗  AVOID"))))</f>
        <v>★  FAIR</v>
      </c>
    </row>
    <row r="420" customFormat="false" ht="15" hidden="false" customHeight="true" outlineLevel="0" collapsed="false">
      <c r="A420" s="175" t="n">
        <v>46.5</v>
      </c>
      <c r="B420" s="176" t="n">
        <f aca="false">IF(Calculator!$E$10="YES",IF(A420&lt;Calculator!$G$10,0,MIN(MIN(MOD(A420/Calculator!$F$10,1),1-MOD(A420/Calculator!$F$10,1)),ABS(MOD(A420/Calculator!$F$10,1)-0.5))),1)</f>
        <v>1</v>
      </c>
      <c r="C420" s="176" t="n">
        <f aca="false">IF(Calculator!$E$11="YES",IF(A420&lt;Calculator!$G$11,0,MIN(MIN(MOD(A420/Calculator!$F$11,1),1-MOD(A420/Calculator!$F$11,1)),ABS(MOD(A420/Calculator!$F$11,1)-0.5))),1)</f>
        <v>1</v>
      </c>
      <c r="D420" s="176" t="n">
        <f aca="false">IF(Calculator!$E$12="YES",IF(A420&lt;Calculator!$G$12,0,MIN(MIN(MOD(A420/Calculator!$F$12,1),1-MOD(A420/Calculator!$F$12,1)),ABS(MOD(A420/Calculator!$F$12,1)-0.5))),1)</f>
        <v>1</v>
      </c>
      <c r="E420" s="176" t="n">
        <f aca="false">IF(Calculator!$E$13="YES",IF(A420&lt;Calculator!$G$13,0,MIN(MIN(MOD(A420/Calculator!$F$13,1),1-MOD(A420/Calculator!$F$13,1)),ABS(MOD(A420/Calculator!$F$13,1)-0.5))),1)</f>
        <v>0.166842105263155</v>
      </c>
      <c r="F420" s="176" t="n">
        <f aca="false">IF(Calculator!$E$14="YES",IF(A420&lt;Calculator!$G$14,0,MIN(MIN(MOD(A420/Calculator!$F$14,1),1-MOD(A420/Calculator!$F$14,1)),ABS(MOD(A420/Calculator!$F$14,1)-0.5))),1)</f>
        <v>0.196052631578953</v>
      </c>
      <c r="G420" s="176" t="n">
        <f aca="false">IF(Calculator!$E$15="YES",IF(A420&lt;Calculator!$G$15,0,MIN(MIN(MOD(A420/Calculator!$F$15,1),1-MOD(A420/Calculator!$F$15,1)),ABS(MOD(A420/Calculator!$F$15,1)-0.5))),1)</f>
        <v>0.125526315789474</v>
      </c>
      <c r="H420" s="176" t="n">
        <f aca="false">IF(Calculator!$E$16="YES",IF(A420&lt;Calculator!$G$16,0,MIN(MIN(MOD(A420/Calculator!$F$16,1),1-MOD(A420/Calculator!$F$16,1)),ABS(MOD(A420/Calculator!$F$16,1)-0.5))),1)</f>
        <v>0.0878105263157858</v>
      </c>
      <c r="I420" s="176" t="n">
        <f aca="false">IF(Calculator!$E$17="YES",IF(A420&lt;Calculator!$G$17,0,MIN(MIN(MOD(A420/Calculator!$F$17,1),1-MOD(A420/Calculator!$F$17,1)),ABS(MOD(A420/Calculator!$F$17,1)-0.5))),1)</f>
        <v>0.0739473684210577</v>
      </c>
      <c r="J420" s="176" t="n">
        <f aca="false">IF(Calculator!$E$18="YES",IF(A420&lt;Calculator!$G$18,0,MIN(MIN(MOD(A420/Calculator!$F$18,1),1-MOD(A420/Calculator!$F$18,1)),ABS(MOD(A420/Calculator!$F$18,1)-0.5))),1)</f>
        <v>0.13831578947368</v>
      </c>
      <c r="K420" s="176" t="n">
        <f aca="false">IF(Calculator!$E$19="YES",IF(A420&lt;Calculator!$G$19,0,MIN(MIN(MOD(A420/Calculator!$F$19,1),1-MOD(A420/Calculator!$F$19,1)),ABS(MOD(A420/Calculator!$F$19,1)-0.5))),1)</f>
        <v>0.0857894736842102</v>
      </c>
      <c r="L420" s="176" t="n">
        <f aca="false">IF(Calculator!$E$20="YES",IF(A420&lt;Calculator!$G$20,0,MIN(MIN(MOD(A420/Calculator!$F$20,1),1-MOD(A420/Calculator!$F$20,1)),ABS(MOD(A420/Calculator!$F$20,1)-0.5))),1)</f>
        <v>1</v>
      </c>
      <c r="M420" s="176" t="n">
        <f aca="false">MIN(B420:L420)</f>
        <v>0.0739473684210577</v>
      </c>
      <c r="N420" s="176" t="n">
        <f aca="false">SUMPRODUCT(($M$5:$M$555&gt;M420)*1)+SUMPRODUCT(($M$5:$M$555=M420)*(ROW($M$5:$M$555)&lt;ROW(M420)))+1</f>
        <v>56</v>
      </c>
      <c r="O420" s="176" t="str">
        <f aca="false">IF(M420&gt;=0.2,"★★★ EXCELLENT",IF(M420&gt;=0.12,"★★  GOOD",IF(M420&gt;=0.07,"★  FAIR",IF(M420&gt;=0.025,"⚠  MARGINAL","✗  AVOID"))))</f>
        <v>★  FAIR</v>
      </c>
    </row>
    <row r="421" customFormat="false" ht="15" hidden="false" customHeight="true" outlineLevel="0" collapsed="false">
      <c r="A421" s="173" t="n">
        <v>46.6</v>
      </c>
      <c r="B421" s="174" t="n">
        <f aca="false">IF(Calculator!$E$10="YES",IF(A421&lt;Calculator!$G$10,0,MIN(MIN(MOD(A421/Calculator!$F$10,1),1-MOD(A421/Calculator!$F$10,1)),ABS(MOD(A421/Calculator!$F$10,1)-0.5))),1)</f>
        <v>1</v>
      </c>
      <c r="C421" s="174" t="n">
        <f aca="false">IF(Calculator!$E$11="YES",IF(A421&lt;Calculator!$G$11,0,MIN(MIN(MOD(A421/Calculator!$F$11,1),1-MOD(A421/Calculator!$F$11,1)),ABS(MOD(A421/Calculator!$F$11,1)-0.5))),1)</f>
        <v>1</v>
      </c>
      <c r="D421" s="174" t="n">
        <f aca="false">IF(Calculator!$E$12="YES",IF(A421&lt;Calculator!$G$12,0,MIN(MIN(MOD(A421/Calculator!$F$12,1),1-MOD(A421/Calculator!$F$12,1)),ABS(MOD(A421/Calculator!$F$12,1)-0.5))),1)</f>
        <v>1</v>
      </c>
      <c r="E421" s="174" t="n">
        <f aca="false">IF(Calculator!$E$13="YES",IF(A421&lt;Calculator!$G$13,0,MIN(MIN(MOD(A421/Calculator!$F$13,1),1-MOD(A421/Calculator!$F$13,1)),ABS(MOD(A421/Calculator!$F$13,1)-0.5))),1)</f>
        <v>0.161824561403505</v>
      </c>
      <c r="F421" s="174" t="n">
        <f aca="false">IF(Calculator!$E$14="YES",IF(A421&lt;Calculator!$G$14,0,MIN(MIN(MOD(A421/Calculator!$F$14,1),1-MOD(A421/Calculator!$F$14,1)),ABS(MOD(A421/Calculator!$F$14,1)-0.5))),1)</f>
        <v>0.188947368421058</v>
      </c>
      <c r="G421" s="174" t="n">
        <f aca="false">IF(Calculator!$E$15="YES",IF(A421&lt;Calculator!$G$15,0,MIN(MIN(MOD(A421/Calculator!$F$15,1),1-MOD(A421/Calculator!$F$15,1)),ABS(MOD(A421/Calculator!$F$15,1)-0.5))),1)</f>
        <v>0.135473684210527</v>
      </c>
      <c r="H421" s="174" t="n">
        <f aca="false">IF(Calculator!$E$16="YES",IF(A421&lt;Calculator!$G$16,0,MIN(MIN(MOD(A421/Calculator!$F$16,1),1-MOD(A421/Calculator!$F$16,1)),ABS(MOD(A421/Calculator!$F$16,1)-0.5))),1)</f>
        <v>0.0750961403508734</v>
      </c>
      <c r="I421" s="174" t="n">
        <f aca="false">IF(Calculator!$E$17="YES",IF(A421&lt;Calculator!$G$17,0,MIN(MIN(MOD(A421/Calculator!$F$17,1),1-MOD(A421/Calculator!$F$17,1)),ABS(MOD(A421/Calculator!$F$17,1)-0.5))),1)</f>
        <v>0.0590526315789521</v>
      </c>
      <c r="J421" s="174" t="n">
        <f aca="false">IF(Calculator!$E$18="YES",IF(A421&lt;Calculator!$G$18,0,MIN(MIN(MOD(A421/Calculator!$F$18,1),1-MOD(A421/Calculator!$F$18,1)),ABS(MOD(A421/Calculator!$F$18,1)-0.5))),1)</f>
        <v>0.155817543859646</v>
      </c>
      <c r="K421" s="174" t="n">
        <f aca="false">IF(Calculator!$E$19="YES",IF(A421&lt;Calculator!$G$19,0,MIN(MIN(MOD(A421/Calculator!$F$19,1),1-MOD(A421/Calculator!$F$19,1)),ABS(MOD(A421/Calculator!$F$19,1)-0.5))),1)</f>
        <v>0.0655438596491234</v>
      </c>
      <c r="L421" s="174" t="n">
        <f aca="false">IF(Calculator!$E$20="YES",IF(A421&lt;Calculator!$G$20,0,MIN(MIN(MOD(A421/Calculator!$F$20,1),1-MOD(A421/Calculator!$F$20,1)),ABS(MOD(A421/Calculator!$F$20,1)-0.5))),1)</f>
        <v>1</v>
      </c>
      <c r="M421" s="174" t="n">
        <f aca="false">MIN(B421:L421)</f>
        <v>0.0590526315789521</v>
      </c>
      <c r="N421" s="174" t="n">
        <f aca="false">SUMPRODUCT(($M$5:$M$555&gt;M421)*1)+SUMPRODUCT(($M$5:$M$555=M421)*(ROW($M$5:$M$555)&lt;ROW(M421)))+1</f>
        <v>90</v>
      </c>
      <c r="O421" s="174" t="str">
        <f aca="false">IF(M421&gt;=0.2,"★★★ EXCELLENT",IF(M421&gt;=0.12,"★★  GOOD",IF(M421&gt;=0.07,"★  FAIR",IF(M421&gt;=0.025,"⚠  MARGINAL","✗  AVOID"))))</f>
        <v>⚠  MARGINAL</v>
      </c>
    </row>
    <row r="422" customFormat="false" ht="15" hidden="false" customHeight="true" outlineLevel="0" collapsed="false">
      <c r="A422" s="175" t="n">
        <v>46.7</v>
      </c>
      <c r="B422" s="176" t="n">
        <f aca="false">IF(Calculator!$E$10="YES",IF(A422&lt;Calculator!$G$10,0,MIN(MIN(MOD(A422/Calculator!$F$10,1),1-MOD(A422/Calculator!$F$10,1)),ABS(MOD(A422/Calculator!$F$10,1)-0.5))),1)</f>
        <v>1</v>
      </c>
      <c r="C422" s="176" t="n">
        <f aca="false">IF(Calculator!$E$11="YES",IF(A422&lt;Calculator!$G$11,0,MIN(MIN(MOD(A422/Calculator!$F$11,1),1-MOD(A422/Calculator!$F$11,1)),ABS(MOD(A422/Calculator!$F$11,1)-0.5))),1)</f>
        <v>1</v>
      </c>
      <c r="D422" s="176" t="n">
        <f aca="false">IF(Calculator!$E$12="YES",IF(A422&lt;Calculator!$G$12,0,MIN(MIN(MOD(A422/Calculator!$F$12,1),1-MOD(A422/Calculator!$F$12,1)),ABS(MOD(A422/Calculator!$F$12,1)-0.5))),1)</f>
        <v>1</v>
      </c>
      <c r="E422" s="176" t="n">
        <f aca="false">IF(Calculator!$E$13="YES",IF(A422&lt;Calculator!$G$13,0,MIN(MIN(MOD(A422/Calculator!$F$13,1),1-MOD(A422/Calculator!$F$13,1)),ABS(MOD(A422/Calculator!$F$13,1)-0.5))),1)</f>
        <v>0.156807017543856</v>
      </c>
      <c r="F422" s="176" t="n">
        <f aca="false">IF(Calculator!$E$14="YES",IF(A422&lt;Calculator!$G$14,0,MIN(MIN(MOD(A422/Calculator!$F$14,1),1-MOD(A422/Calculator!$F$14,1)),ABS(MOD(A422/Calculator!$F$14,1)-0.5))),1)</f>
        <v>0.181842105263164</v>
      </c>
      <c r="G422" s="176" t="n">
        <f aca="false">IF(Calculator!$E$15="YES",IF(A422&lt;Calculator!$G$15,0,MIN(MIN(MOD(A422/Calculator!$F$15,1),1-MOD(A422/Calculator!$F$15,1)),ABS(MOD(A422/Calculator!$F$15,1)-0.5))),1)</f>
        <v>0.14542105263158</v>
      </c>
      <c r="H422" s="176" t="n">
        <f aca="false">IF(Calculator!$E$16="YES",IF(A422&lt;Calculator!$G$16,0,MIN(MIN(MOD(A422/Calculator!$F$16,1),1-MOD(A422/Calculator!$F$16,1)),ABS(MOD(A422/Calculator!$F$16,1)-0.5))),1)</f>
        <v>0.0623817543859602</v>
      </c>
      <c r="I422" s="176" t="n">
        <f aca="false">IF(Calculator!$E$17="YES",IF(A422&lt;Calculator!$G$17,0,MIN(MIN(MOD(A422/Calculator!$F$17,1),1-MOD(A422/Calculator!$F$17,1)),ABS(MOD(A422/Calculator!$F$17,1)-0.5))),1)</f>
        <v>0.0441578947368466</v>
      </c>
      <c r="J422" s="176" t="n">
        <f aca="false">IF(Calculator!$E$18="YES",IF(A422&lt;Calculator!$G$18,0,MIN(MIN(MOD(A422/Calculator!$F$18,1),1-MOD(A422/Calculator!$F$18,1)),ABS(MOD(A422/Calculator!$F$18,1)-0.5))),1)</f>
        <v>0.173319298245611</v>
      </c>
      <c r="K422" s="176" t="n">
        <f aca="false">IF(Calculator!$E$19="YES",IF(A422&lt;Calculator!$G$19,0,MIN(MIN(MOD(A422/Calculator!$F$19,1),1-MOD(A422/Calculator!$F$19,1)),ABS(MOD(A422/Calculator!$F$19,1)-0.5))),1)</f>
        <v>0.0452982456140347</v>
      </c>
      <c r="L422" s="176" t="n">
        <f aca="false">IF(Calculator!$E$20="YES",IF(A422&lt;Calculator!$G$20,0,MIN(MIN(MOD(A422/Calculator!$F$20,1),1-MOD(A422/Calculator!$F$20,1)),ABS(MOD(A422/Calculator!$F$20,1)-0.5))),1)</f>
        <v>1</v>
      </c>
      <c r="M422" s="176" t="n">
        <f aca="false">MIN(B422:L422)</f>
        <v>0.0441578947368466</v>
      </c>
      <c r="N422" s="176" t="n">
        <f aca="false">SUMPRODUCT(($M$5:$M$555&gt;M422)*1)+SUMPRODUCT(($M$5:$M$555=M422)*(ROW($M$5:$M$555)&lt;ROW(M422)))+1</f>
        <v>144</v>
      </c>
      <c r="O422" s="176" t="str">
        <f aca="false">IF(M422&gt;=0.2,"★★★ EXCELLENT",IF(M422&gt;=0.12,"★★  GOOD",IF(M422&gt;=0.07,"★  FAIR",IF(M422&gt;=0.025,"⚠  MARGINAL","✗  AVOID"))))</f>
        <v>⚠  MARGINAL</v>
      </c>
    </row>
    <row r="423" customFormat="false" ht="15" hidden="false" customHeight="true" outlineLevel="0" collapsed="false">
      <c r="A423" s="173" t="n">
        <v>46.8</v>
      </c>
      <c r="B423" s="174" t="n">
        <f aca="false">IF(Calculator!$E$10="YES",IF(A423&lt;Calculator!$G$10,0,MIN(MIN(MOD(A423/Calculator!$F$10,1),1-MOD(A423/Calculator!$F$10,1)),ABS(MOD(A423/Calculator!$F$10,1)-0.5))),1)</f>
        <v>1</v>
      </c>
      <c r="C423" s="174" t="n">
        <f aca="false">IF(Calculator!$E$11="YES",IF(A423&lt;Calculator!$G$11,0,MIN(MIN(MOD(A423/Calculator!$F$11,1),1-MOD(A423/Calculator!$F$11,1)),ABS(MOD(A423/Calculator!$F$11,1)-0.5))),1)</f>
        <v>1</v>
      </c>
      <c r="D423" s="174" t="n">
        <f aca="false">IF(Calculator!$E$12="YES",IF(A423&lt;Calculator!$G$12,0,MIN(MIN(MOD(A423/Calculator!$F$12,1),1-MOD(A423/Calculator!$F$12,1)),ABS(MOD(A423/Calculator!$F$12,1)-0.5))),1)</f>
        <v>1</v>
      </c>
      <c r="E423" s="174" t="n">
        <f aca="false">IF(Calculator!$E$13="YES",IF(A423&lt;Calculator!$G$13,0,MIN(MIN(MOD(A423/Calculator!$F$13,1),1-MOD(A423/Calculator!$F$13,1)),ABS(MOD(A423/Calculator!$F$13,1)-0.5))),1)</f>
        <v>0.151789473684207</v>
      </c>
      <c r="F423" s="174" t="n">
        <f aca="false">IF(Calculator!$E$14="YES",IF(A423&lt;Calculator!$G$14,0,MIN(MIN(MOD(A423/Calculator!$F$14,1),1-MOD(A423/Calculator!$F$14,1)),ABS(MOD(A423/Calculator!$F$14,1)-0.5))),1)</f>
        <v>0.174736842105269</v>
      </c>
      <c r="G423" s="174" t="n">
        <f aca="false">IF(Calculator!$E$15="YES",IF(A423&lt;Calculator!$G$15,0,MIN(MIN(MOD(A423/Calculator!$F$15,1),1-MOD(A423/Calculator!$F$15,1)),ABS(MOD(A423/Calculator!$F$15,1)-0.5))),1)</f>
        <v>0.155368421052632</v>
      </c>
      <c r="H423" s="174" t="n">
        <f aca="false">IF(Calculator!$E$16="YES",IF(A423&lt;Calculator!$G$16,0,MIN(MIN(MOD(A423/Calculator!$F$16,1),1-MOD(A423/Calculator!$F$16,1)),ABS(MOD(A423/Calculator!$F$16,1)-0.5))),1)</f>
        <v>0.0496673684210487</v>
      </c>
      <c r="I423" s="174" t="n">
        <f aca="false">IF(Calculator!$E$17="YES",IF(A423&lt;Calculator!$G$17,0,MIN(MIN(MOD(A423/Calculator!$F$17,1),1-MOD(A423/Calculator!$F$17,1)),ABS(MOD(A423/Calculator!$F$17,1)-0.5))),1)</f>
        <v>0.0292631578947429</v>
      </c>
      <c r="J423" s="174" t="n">
        <f aca="false">IF(Calculator!$E$18="YES",IF(A423&lt;Calculator!$G$18,0,MIN(MIN(MOD(A423/Calculator!$F$18,1),1-MOD(A423/Calculator!$F$18,1)),ABS(MOD(A423/Calculator!$F$18,1)-0.5))),1)</f>
        <v>0.190821052631575</v>
      </c>
      <c r="K423" s="174" t="n">
        <f aca="false">IF(Calculator!$E$19="YES",IF(A423&lt;Calculator!$G$19,0,MIN(MIN(MOD(A423/Calculator!$F$19,1),1-MOD(A423/Calculator!$F$19,1)),ABS(MOD(A423/Calculator!$F$19,1)-0.5))),1)</f>
        <v>0.0250526315789479</v>
      </c>
      <c r="L423" s="174" t="n">
        <f aca="false">IF(Calculator!$E$20="YES",IF(A423&lt;Calculator!$G$20,0,MIN(MIN(MOD(A423/Calculator!$F$20,1),1-MOD(A423/Calculator!$F$20,1)),ABS(MOD(A423/Calculator!$F$20,1)-0.5))),1)</f>
        <v>1</v>
      </c>
      <c r="M423" s="174" t="n">
        <f aca="false">MIN(B423:L423)</f>
        <v>0.0250526315789479</v>
      </c>
      <c r="N423" s="174" t="n">
        <f aca="false">SUMPRODUCT(($M$5:$M$555&gt;M423)*1)+SUMPRODUCT(($M$5:$M$555=M423)*(ROW($M$5:$M$555)&lt;ROW(M423)))+1</f>
        <v>254</v>
      </c>
      <c r="O423" s="174" t="str">
        <f aca="false">IF(M423&gt;=0.2,"★★★ EXCELLENT",IF(M423&gt;=0.12,"★★  GOOD",IF(M423&gt;=0.07,"★  FAIR",IF(M423&gt;=0.025,"⚠  MARGINAL","✗  AVOID"))))</f>
        <v>⚠  MARGINAL</v>
      </c>
    </row>
    <row r="424" customFormat="false" ht="15" hidden="false" customHeight="true" outlineLevel="0" collapsed="false">
      <c r="A424" s="175" t="n">
        <v>46.9</v>
      </c>
      <c r="B424" s="176" t="n">
        <f aca="false">IF(Calculator!$E$10="YES",IF(A424&lt;Calculator!$G$10,0,MIN(MIN(MOD(A424/Calculator!$F$10,1),1-MOD(A424/Calculator!$F$10,1)),ABS(MOD(A424/Calculator!$F$10,1)-0.5))),1)</f>
        <v>1</v>
      </c>
      <c r="C424" s="176" t="n">
        <f aca="false">IF(Calculator!$E$11="YES",IF(A424&lt;Calculator!$G$11,0,MIN(MIN(MOD(A424/Calculator!$F$11,1),1-MOD(A424/Calculator!$F$11,1)),ABS(MOD(A424/Calculator!$F$11,1)-0.5))),1)</f>
        <v>1</v>
      </c>
      <c r="D424" s="176" t="n">
        <f aca="false">IF(Calculator!$E$12="YES",IF(A424&lt;Calculator!$G$12,0,MIN(MIN(MOD(A424/Calculator!$F$12,1),1-MOD(A424/Calculator!$F$12,1)),ABS(MOD(A424/Calculator!$F$12,1)-0.5))),1)</f>
        <v>1</v>
      </c>
      <c r="E424" s="176" t="n">
        <f aca="false">IF(Calculator!$E$13="YES",IF(A424&lt;Calculator!$G$13,0,MIN(MIN(MOD(A424/Calculator!$F$13,1),1-MOD(A424/Calculator!$F$13,1)),ABS(MOD(A424/Calculator!$F$13,1)-0.5))),1)</f>
        <v>0.146771929824558</v>
      </c>
      <c r="F424" s="176" t="n">
        <f aca="false">IF(Calculator!$E$14="YES",IF(A424&lt;Calculator!$G$14,0,MIN(MIN(MOD(A424/Calculator!$F$14,1),1-MOD(A424/Calculator!$F$14,1)),ABS(MOD(A424/Calculator!$F$14,1)-0.5))),1)</f>
        <v>0.167631578947375</v>
      </c>
      <c r="G424" s="176" t="n">
        <f aca="false">IF(Calculator!$E$15="YES",IF(A424&lt;Calculator!$G$15,0,MIN(MIN(MOD(A424/Calculator!$F$15,1),1-MOD(A424/Calculator!$F$15,1)),ABS(MOD(A424/Calculator!$F$15,1)-0.5))),1)</f>
        <v>0.165315789473684</v>
      </c>
      <c r="H424" s="176" t="n">
        <f aca="false">IF(Calculator!$E$16="YES",IF(A424&lt;Calculator!$G$16,0,MIN(MIN(MOD(A424/Calculator!$F$16,1),1-MOD(A424/Calculator!$F$16,1)),ABS(MOD(A424/Calculator!$F$16,1)-0.5))),1)</f>
        <v>0.0369529824561363</v>
      </c>
      <c r="I424" s="176" t="n">
        <f aca="false">IF(Calculator!$E$17="YES",IF(A424&lt;Calculator!$G$17,0,MIN(MIN(MOD(A424/Calculator!$F$17,1),1-MOD(A424/Calculator!$F$17,1)),ABS(MOD(A424/Calculator!$F$17,1)-0.5))),1)</f>
        <v>0.0143684210526374</v>
      </c>
      <c r="J424" s="176" t="n">
        <f aca="false">IF(Calculator!$E$18="YES",IF(A424&lt;Calculator!$G$18,0,MIN(MIN(MOD(A424/Calculator!$F$18,1),1-MOD(A424/Calculator!$F$18,1)),ABS(MOD(A424/Calculator!$F$18,1)-0.5))),1)</f>
        <v>0.20832280701754</v>
      </c>
      <c r="K424" s="176" t="n">
        <f aca="false">IF(Calculator!$E$19="YES",IF(A424&lt;Calculator!$G$19,0,MIN(MIN(MOD(A424/Calculator!$F$19,1),1-MOD(A424/Calculator!$F$19,1)),ABS(MOD(A424/Calculator!$F$19,1)-0.5))),1)</f>
        <v>0.00480701754385926</v>
      </c>
      <c r="L424" s="176" t="n">
        <f aca="false">IF(Calculator!$E$20="YES",IF(A424&lt;Calculator!$G$20,0,MIN(MIN(MOD(A424/Calculator!$F$20,1),1-MOD(A424/Calculator!$F$20,1)),ABS(MOD(A424/Calculator!$F$20,1)-0.5))),1)</f>
        <v>1</v>
      </c>
      <c r="M424" s="176" t="n">
        <f aca="false">MIN(B424:L424)</f>
        <v>0.00480701754385926</v>
      </c>
      <c r="N424" s="176" t="n">
        <f aca="false">SUMPRODUCT(($M$5:$M$555&gt;M424)*1)+SUMPRODUCT(($M$5:$M$555=M424)*(ROW($M$5:$M$555)&lt;ROW(M424)))+1</f>
        <v>436</v>
      </c>
      <c r="O424" s="176" t="str">
        <f aca="false">IF(M424&gt;=0.2,"★★★ EXCELLENT",IF(M424&gt;=0.12,"★★  GOOD",IF(M424&gt;=0.07,"★  FAIR",IF(M424&gt;=0.025,"⚠  MARGINAL","✗  AVOID"))))</f>
        <v>✗  AVOID</v>
      </c>
    </row>
    <row r="425" customFormat="false" ht="15" hidden="false" customHeight="true" outlineLevel="0" collapsed="false">
      <c r="A425" s="173" t="n">
        <v>47</v>
      </c>
      <c r="B425" s="174" t="n">
        <f aca="false">IF(Calculator!$E$10="YES",IF(A425&lt;Calculator!$G$10,0,MIN(MIN(MOD(A425/Calculator!$F$10,1),1-MOD(A425/Calculator!$F$10,1)),ABS(MOD(A425/Calculator!$F$10,1)-0.5))),1)</f>
        <v>1</v>
      </c>
      <c r="C425" s="174" t="n">
        <f aca="false">IF(Calculator!$E$11="YES",IF(A425&lt;Calculator!$G$11,0,MIN(MIN(MOD(A425/Calculator!$F$11,1),1-MOD(A425/Calculator!$F$11,1)),ABS(MOD(A425/Calculator!$F$11,1)-0.5))),1)</f>
        <v>1</v>
      </c>
      <c r="D425" s="174" t="n">
        <f aca="false">IF(Calculator!$E$12="YES",IF(A425&lt;Calculator!$G$12,0,MIN(MIN(MOD(A425/Calculator!$F$12,1),1-MOD(A425/Calculator!$F$12,1)),ABS(MOD(A425/Calculator!$F$12,1)-0.5))),1)</f>
        <v>1</v>
      </c>
      <c r="E425" s="174" t="n">
        <f aca="false">IF(Calculator!$E$13="YES",IF(A425&lt;Calculator!$G$13,0,MIN(MIN(MOD(A425/Calculator!$F$13,1),1-MOD(A425/Calculator!$F$13,1)),ABS(MOD(A425/Calculator!$F$13,1)-0.5))),1)</f>
        <v>0.141754385964909</v>
      </c>
      <c r="F425" s="174" t="n">
        <f aca="false">IF(Calculator!$E$14="YES",IF(A425&lt;Calculator!$G$14,0,MIN(MIN(MOD(A425/Calculator!$F$14,1),1-MOD(A425/Calculator!$F$14,1)),ABS(MOD(A425/Calculator!$F$14,1)-0.5))),1)</f>
        <v>0.16052631578948</v>
      </c>
      <c r="G425" s="174" t="n">
        <f aca="false">IF(Calculator!$E$15="YES",IF(A425&lt;Calculator!$G$15,0,MIN(MIN(MOD(A425/Calculator!$F$15,1),1-MOD(A425/Calculator!$F$15,1)),ABS(MOD(A425/Calculator!$F$15,1)-0.5))),1)</f>
        <v>0.175263157894737</v>
      </c>
      <c r="H425" s="174" t="n">
        <f aca="false">IF(Calculator!$E$16="YES",IF(A425&lt;Calculator!$G$16,0,MIN(MIN(MOD(A425/Calculator!$F$16,1),1-MOD(A425/Calculator!$F$16,1)),ABS(MOD(A425/Calculator!$F$16,1)-0.5))),1)</f>
        <v>0.024238596491224</v>
      </c>
      <c r="I425" s="174" t="n">
        <f aca="false">IF(Calculator!$E$17="YES",IF(A425&lt;Calculator!$G$17,0,MIN(MIN(MOD(A425/Calculator!$F$17,1),1-MOD(A425/Calculator!$F$17,1)),ABS(MOD(A425/Calculator!$F$17,1)-0.5))),1)</f>
        <v>0.000526315789468157</v>
      </c>
      <c r="J425" s="174" t="n">
        <f aca="false">IF(Calculator!$E$18="YES",IF(A425&lt;Calculator!$G$18,0,MIN(MIN(MOD(A425/Calculator!$F$18,1),1-MOD(A425/Calculator!$F$18,1)),ABS(MOD(A425/Calculator!$F$18,1)-0.5))),1)</f>
        <v>0.225824561403504</v>
      </c>
      <c r="K425" s="174" t="n">
        <f aca="false">IF(Calculator!$E$19="YES",IF(A425&lt;Calculator!$G$19,0,MIN(MIN(MOD(A425/Calculator!$F$19,1),1-MOD(A425/Calculator!$F$19,1)),ABS(MOD(A425/Calculator!$F$19,1)-0.5))),1)</f>
        <v>0.0154385964912276</v>
      </c>
      <c r="L425" s="174" t="n">
        <f aca="false">IF(Calculator!$E$20="YES",IF(A425&lt;Calculator!$G$20,0,MIN(MIN(MOD(A425/Calculator!$F$20,1),1-MOD(A425/Calculator!$F$20,1)),ABS(MOD(A425/Calculator!$F$20,1)-0.5))),1)</f>
        <v>1</v>
      </c>
      <c r="M425" s="174" t="n">
        <f aca="false">MIN(B425:L425)</f>
        <v>0.000526315789468157</v>
      </c>
      <c r="N425" s="174" t="n">
        <f aca="false">SUMPRODUCT(($M$5:$M$555&gt;M425)*1)+SUMPRODUCT(($M$5:$M$555=M425)*(ROW($M$5:$M$555)&lt;ROW(M425)))+1</f>
        <v>494</v>
      </c>
      <c r="O425" s="174" t="str">
        <f aca="false">IF(M425&gt;=0.2,"★★★ EXCELLENT",IF(M425&gt;=0.12,"★★  GOOD",IF(M425&gt;=0.07,"★  FAIR",IF(M425&gt;=0.025,"⚠  MARGINAL","✗  AVOID"))))</f>
        <v>✗  AVOID</v>
      </c>
    </row>
    <row r="426" customFormat="false" ht="15" hidden="false" customHeight="true" outlineLevel="0" collapsed="false">
      <c r="A426" s="175" t="n">
        <v>47.1</v>
      </c>
      <c r="B426" s="176" t="n">
        <f aca="false">IF(Calculator!$E$10="YES",IF(A426&lt;Calculator!$G$10,0,MIN(MIN(MOD(A426/Calculator!$F$10,1),1-MOD(A426/Calculator!$F$10,1)),ABS(MOD(A426/Calculator!$F$10,1)-0.5))),1)</f>
        <v>1</v>
      </c>
      <c r="C426" s="176" t="n">
        <f aca="false">IF(Calculator!$E$11="YES",IF(A426&lt;Calculator!$G$11,0,MIN(MIN(MOD(A426/Calculator!$F$11,1),1-MOD(A426/Calculator!$F$11,1)),ABS(MOD(A426/Calculator!$F$11,1)-0.5))),1)</f>
        <v>1</v>
      </c>
      <c r="D426" s="176" t="n">
        <f aca="false">IF(Calculator!$E$12="YES",IF(A426&lt;Calculator!$G$12,0,MIN(MIN(MOD(A426/Calculator!$F$12,1),1-MOD(A426/Calculator!$F$12,1)),ABS(MOD(A426/Calculator!$F$12,1)-0.5))),1)</f>
        <v>1</v>
      </c>
      <c r="E426" s="176" t="n">
        <f aca="false">IF(Calculator!$E$13="YES",IF(A426&lt;Calculator!$G$13,0,MIN(MIN(MOD(A426/Calculator!$F$13,1),1-MOD(A426/Calculator!$F$13,1)),ABS(MOD(A426/Calculator!$F$13,1)-0.5))),1)</f>
        <v>0.13673684210526</v>
      </c>
      <c r="F426" s="176" t="n">
        <f aca="false">IF(Calculator!$E$14="YES",IF(A426&lt;Calculator!$G$14,0,MIN(MIN(MOD(A426/Calculator!$F$14,1),1-MOD(A426/Calculator!$F$14,1)),ABS(MOD(A426/Calculator!$F$14,1)-0.5))),1)</f>
        <v>0.153421052631585</v>
      </c>
      <c r="G426" s="176" t="n">
        <f aca="false">IF(Calculator!$E$15="YES",IF(A426&lt;Calculator!$G$15,0,MIN(MIN(MOD(A426/Calculator!$F$15,1),1-MOD(A426/Calculator!$F$15,1)),ABS(MOD(A426/Calculator!$F$15,1)-0.5))),1)</f>
        <v>0.18521052631579</v>
      </c>
      <c r="H426" s="176" t="n">
        <f aca="false">IF(Calculator!$E$16="YES",IF(A426&lt;Calculator!$G$16,0,MIN(MIN(MOD(A426/Calculator!$F$16,1),1-MOD(A426/Calculator!$F$16,1)),ABS(MOD(A426/Calculator!$F$16,1)-0.5))),1)</f>
        <v>0.0115242105263116</v>
      </c>
      <c r="I426" s="176" t="n">
        <f aca="false">IF(Calculator!$E$17="YES",IF(A426&lt;Calculator!$G$17,0,MIN(MIN(MOD(A426/Calculator!$F$17,1),1-MOD(A426/Calculator!$F$17,1)),ABS(MOD(A426/Calculator!$F$17,1)-0.5))),1)</f>
        <v>0.0154210526315737</v>
      </c>
      <c r="J426" s="176" t="n">
        <f aca="false">IF(Calculator!$E$18="YES",IF(A426&lt;Calculator!$G$18,0,MIN(MIN(MOD(A426/Calculator!$F$18,1),1-MOD(A426/Calculator!$F$18,1)),ABS(MOD(A426/Calculator!$F$18,1)-0.5))),1)</f>
        <v>0.243326315789471</v>
      </c>
      <c r="K426" s="176" t="n">
        <f aca="false">IF(Calculator!$E$19="YES",IF(A426&lt;Calculator!$G$19,0,MIN(MIN(MOD(A426/Calculator!$F$19,1),1-MOD(A426/Calculator!$F$19,1)),ABS(MOD(A426/Calculator!$F$19,1)-0.5))),1)</f>
        <v>0.0356842105263162</v>
      </c>
      <c r="L426" s="176" t="n">
        <f aca="false">IF(Calculator!$E$20="YES",IF(A426&lt;Calculator!$G$20,0,MIN(MIN(MOD(A426/Calculator!$F$20,1),1-MOD(A426/Calculator!$F$20,1)),ABS(MOD(A426/Calculator!$F$20,1)-0.5))),1)</f>
        <v>1</v>
      </c>
      <c r="M426" s="176" t="n">
        <f aca="false">MIN(B426:L426)</f>
        <v>0.0115242105263116</v>
      </c>
      <c r="N426" s="176" t="n">
        <f aca="false">SUMPRODUCT(($M$5:$M$555&gt;M426)*1)+SUMPRODUCT(($M$5:$M$555=M426)*(ROW($M$5:$M$555)&lt;ROW(M426)))+1</f>
        <v>362</v>
      </c>
      <c r="O426" s="176" t="str">
        <f aca="false">IF(M426&gt;=0.2,"★★★ EXCELLENT",IF(M426&gt;=0.12,"★★  GOOD",IF(M426&gt;=0.07,"★  FAIR",IF(M426&gt;=0.025,"⚠  MARGINAL","✗  AVOID"))))</f>
        <v>✗  AVOID</v>
      </c>
    </row>
    <row r="427" customFormat="false" ht="15" hidden="false" customHeight="true" outlineLevel="0" collapsed="false">
      <c r="A427" s="173" t="n">
        <v>47.2</v>
      </c>
      <c r="B427" s="174" t="n">
        <f aca="false">IF(Calculator!$E$10="YES",IF(A427&lt;Calculator!$G$10,0,MIN(MIN(MOD(A427/Calculator!$F$10,1),1-MOD(A427/Calculator!$F$10,1)),ABS(MOD(A427/Calculator!$F$10,1)-0.5))),1)</f>
        <v>1</v>
      </c>
      <c r="C427" s="174" t="n">
        <f aca="false">IF(Calculator!$E$11="YES",IF(A427&lt;Calculator!$G$11,0,MIN(MIN(MOD(A427/Calculator!$F$11,1),1-MOD(A427/Calculator!$F$11,1)),ABS(MOD(A427/Calculator!$F$11,1)-0.5))),1)</f>
        <v>1</v>
      </c>
      <c r="D427" s="174" t="n">
        <f aca="false">IF(Calculator!$E$12="YES",IF(A427&lt;Calculator!$G$12,0,MIN(MIN(MOD(A427/Calculator!$F$12,1),1-MOD(A427/Calculator!$F$12,1)),ABS(MOD(A427/Calculator!$F$12,1)-0.5))),1)</f>
        <v>1</v>
      </c>
      <c r="E427" s="174" t="n">
        <f aca="false">IF(Calculator!$E$13="YES",IF(A427&lt;Calculator!$G$13,0,MIN(MIN(MOD(A427/Calculator!$F$13,1),1-MOD(A427/Calculator!$F$13,1)),ABS(MOD(A427/Calculator!$F$13,1)-0.5))),1)</f>
        <v>0.13171929824561</v>
      </c>
      <c r="F427" s="174" t="n">
        <f aca="false">IF(Calculator!$E$14="YES",IF(A427&lt;Calculator!$G$14,0,MIN(MIN(MOD(A427/Calculator!$F$14,1),1-MOD(A427/Calculator!$F$14,1)),ABS(MOD(A427/Calculator!$F$14,1)-0.5))),1)</f>
        <v>0.14631578947369</v>
      </c>
      <c r="G427" s="174" t="n">
        <f aca="false">IF(Calculator!$E$15="YES",IF(A427&lt;Calculator!$G$15,0,MIN(MIN(MOD(A427/Calculator!$F$15,1),1-MOD(A427/Calculator!$F$15,1)),ABS(MOD(A427/Calculator!$F$15,1)-0.5))),1)</f>
        <v>0.195157894736843</v>
      </c>
      <c r="H427" s="174" t="n">
        <f aca="false">IF(Calculator!$E$16="YES",IF(A427&lt;Calculator!$G$16,0,MIN(MIN(MOD(A427/Calculator!$F$16,1),1-MOD(A427/Calculator!$F$16,1)),ABS(MOD(A427/Calculator!$F$16,1)-0.5))),1)</f>
        <v>0.00119017543860078</v>
      </c>
      <c r="I427" s="174" t="n">
        <f aca="false">IF(Calculator!$E$17="YES",IF(A427&lt;Calculator!$G$17,0,MIN(MIN(MOD(A427/Calculator!$F$17,1),1-MOD(A427/Calculator!$F$17,1)),ABS(MOD(A427/Calculator!$F$17,1)-0.5))),1)</f>
        <v>0.0303157894736792</v>
      </c>
      <c r="J427" s="174" t="n">
        <f aca="false">IF(Calculator!$E$18="YES",IF(A427&lt;Calculator!$G$18,0,MIN(MIN(MOD(A427/Calculator!$F$18,1),1-MOD(A427/Calculator!$F$18,1)),ABS(MOD(A427/Calculator!$F$18,1)-0.5))),1)</f>
        <v>0.239171929824565</v>
      </c>
      <c r="K427" s="174" t="n">
        <f aca="false">IF(Calculator!$E$19="YES",IF(A427&lt;Calculator!$G$19,0,MIN(MIN(MOD(A427/Calculator!$F$19,1),1-MOD(A427/Calculator!$F$19,1)),ABS(MOD(A427/Calculator!$F$19,1)-0.5))),1)</f>
        <v>0.0559298245614048</v>
      </c>
      <c r="L427" s="174" t="n">
        <f aca="false">IF(Calculator!$E$20="YES",IF(A427&lt;Calculator!$G$20,0,MIN(MIN(MOD(A427/Calculator!$F$20,1),1-MOD(A427/Calculator!$F$20,1)),ABS(MOD(A427/Calculator!$F$20,1)-0.5))),1)</f>
        <v>1</v>
      </c>
      <c r="M427" s="174" t="n">
        <f aca="false">MIN(B427:L427)</f>
        <v>0.00119017543860078</v>
      </c>
      <c r="N427" s="174" t="n">
        <f aca="false">SUMPRODUCT(($M$5:$M$555&gt;M427)*1)+SUMPRODUCT(($M$5:$M$555=M427)*(ROW($M$5:$M$555)&lt;ROW(M427)))+1</f>
        <v>482</v>
      </c>
      <c r="O427" s="174" t="str">
        <f aca="false">IF(M427&gt;=0.2,"★★★ EXCELLENT",IF(M427&gt;=0.12,"★★  GOOD",IF(M427&gt;=0.07,"★  FAIR",IF(M427&gt;=0.025,"⚠  MARGINAL","✗  AVOID"))))</f>
        <v>✗  AVOID</v>
      </c>
    </row>
    <row r="428" customFormat="false" ht="15" hidden="false" customHeight="true" outlineLevel="0" collapsed="false">
      <c r="A428" s="175" t="n">
        <v>47.3</v>
      </c>
      <c r="B428" s="176" t="n">
        <f aca="false">IF(Calculator!$E$10="YES",IF(A428&lt;Calculator!$G$10,0,MIN(MIN(MOD(A428/Calculator!$F$10,1),1-MOD(A428/Calculator!$F$10,1)),ABS(MOD(A428/Calculator!$F$10,1)-0.5))),1)</f>
        <v>1</v>
      </c>
      <c r="C428" s="176" t="n">
        <f aca="false">IF(Calculator!$E$11="YES",IF(A428&lt;Calculator!$G$11,0,MIN(MIN(MOD(A428/Calculator!$F$11,1),1-MOD(A428/Calculator!$F$11,1)),ABS(MOD(A428/Calculator!$F$11,1)-0.5))),1)</f>
        <v>1</v>
      </c>
      <c r="D428" s="176" t="n">
        <f aca="false">IF(Calculator!$E$12="YES",IF(A428&lt;Calculator!$G$12,0,MIN(MIN(MOD(A428/Calculator!$F$12,1),1-MOD(A428/Calculator!$F$12,1)),ABS(MOD(A428/Calculator!$F$12,1)-0.5))),1)</f>
        <v>1</v>
      </c>
      <c r="E428" s="176" t="n">
        <f aca="false">IF(Calculator!$E$13="YES",IF(A428&lt;Calculator!$G$13,0,MIN(MIN(MOD(A428/Calculator!$F$13,1),1-MOD(A428/Calculator!$F$13,1)),ABS(MOD(A428/Calculator!$F$13,1)-0.5))),1)</f>
        <v>0.126701754385962</v>
      </c>
      <c r="F428" s="176" t="n">
        <f aca="false">IF(Calculator!$E$14="YES",IF(A428&lt;Calculator!$G$14,0,MIN(MIN(MOD(A428/Calculator!$F$14,1),1-MOD(A428/Calculator!$F$14,1)),ABS(MOD(A428/Calculator!$F$14,1)-0.5))),1)</f>
        <v>0.139210526315796</v>
      </c>
      <c r="G428" s="176" t="n">
        <f aca="false">IF(Calculator!$E$15="YES",IF(A428&lt;Calculator!$G$15,0,MIN(MIN(MOD(A428/Calculator!$F$15,1),1-MOD(A428/Calculator!$F$15,1)),ABS(MOD(A428/Calculator!$F$15,1)-0.5))),1)</f>
        <v>0.205105263157895</v>
      </c>
      <c r="H428" s="176" t="n">
        <f aca="false">IF(Calculator!$E$16="YES",IF(A428&lt;Calculator!$G$16,0,MIN(MIN(MOD(A428/Calculator!$F$16,1),1-MOD(A428/Calculator!$F$16,1)),ABS(MOD(A428/Calculator!$F$16,1)-0.5))),1)</f>
        <v>0.0139045614035123</v>
      </c>
      <c r="I428" s="176" t="n">
        <f aca="false">IF(Calculator!$E$17="YES",IF(A428&lt;Calculator!$G$17,0,MIN(MIN(MOD(A428/Calculator!$F$17,1),1-MOD(A428/Calculator!$F$17,1)),ABS(MOD(A428/Calculator!$F$17,1)-0.5))),1)</f>
        <v>0.0452105263157838</v>
      </c>
      <c r="J428" s="176" t="n">
        <f aca="false">IF(Calculator!$E$18="YES",IF(A428&lt;Calculator!$G$18,0,MIN(MIN(MOD(A428/Calculator!$F$18,1),1-MOD(A428/Calculator!$F$18,1)),ABS(MOD(A428/Calculator!$F$18,1)-0.5))),1)</f>
        <v>0.2216701754386</v>
      </c>
      <c r="K428" s="176" t="n">
        <f aca="false">IF(Calculator!$E$19="YES",IF(A428&lt;Calculator!$G$19,0,MIN(MIN(MOD(A428/Calculator!$F$19,1),1-MOD(A428/Calculator!$F$19,1)),ABS(MOD(A428/Calculator!$F$19,1)-0.5))),1)</f>
        <v>0.0761754385964899</v>
      </c>
      <c r="L428" s="176" t="n">
        <f aca="false">IF(Calculator!$E$20="YES",IF(A428&lt;Calculator!$G$20,0,MIN(MIN(MOD(A428/Calculator!$F$20,1),1-MOD(A428/Calculator!$F$20,1)),ABS(MOD(A428/Calculator!$F$20,1)-0.5))),1)</f>
        <v>1</v>
      </c>
      <c r="M428" s="176" t="n">
        <f aca="false">MIN(B428:L428)</f>
        <v>0.0139045614035123</v>
      </c>
      <c r="N428" s="176" t="n">
        <f aca="false">SUMPRODUCT(($M$5:$M$555&gt;M428)*1)+SUMPRODUCT(($M$5:$M$555=M428)*(ROW($M$5:$M$555)&lt;ROW(M428)))+1</f>
        <v>337</v>
      </c>
      <c r="O428" s="176" t="str">
        <f aca="false">IF(M428&gt;=0.2,"★★★ EXCELLENT",IF(M428&gt;=0.12,"★★  GOOD",IF(M428&gt;=0.07,"★  FAIR",IF(M428&gt;=0.025,"⚠  MARGINAL","✗  AVOID"))))</f>
        <v>✗  AVOID</v>
      </c>
    </row>
    <row r="429" customFormat="false" ht="15" hidden="false" customHeight="true" outlineLevel="0" collapsed="false">
      <c r="A429" s="173" t="n">
        <v>47.4</v>
      </c>
      <c r="B429" s="174" t="n">
        <f aca="false">IF(Calculator!$E$10="YES",IF(A429&lt;Calculator!$G$10,0,MIN(MIN(MOD(A429/Calculator!$F$10,1),1-MOD(A429/Calculator!$F$10,1)),ABS(MOD(A429/Calculator!$F$10,1)-0.5))),1)</f>
        <v>1</v>
      </c>
      <c r="C429" s="174" t="n">
        <f aca="false">IF(Calculator!$E$11="YES",IF(A429&lt;Calculator!$G$11,0,MIN(MIN(MOD(A429/Calculator!$F$11,1),1-MOD(A429/Calculator!$F$11,1)),ABS(MOD(A429/Calculator!$F$11,1)-0.5))),1)</f>
        <v>1</v>
      </c>
      <c r="D429" s="174" t="n">
        <f aca="false">IF(Calculator!$E$12="YES",IF(A429&lt;Calculator!$G$12,0,MIN(MIN(MOD(A429/Calculator!$F$12,1),1-MOD(A429/Calculator!$F$12,1)),ABS(MOD(A429/Calculator!$F$12,1)-0.5))),1)</f>
        <v>1</v>
      </c>
      <c r="E429" s="174" t="n">
        <f aca="false">IF(Calculator!$E$13="YES",IF(A429&lt;Calculator!$G$13,0,MIN(MIN(MOD(A429/Calculator!$F$13,1),1-MOD(A429/Calculator!$F$13,1)),ABS(MOD(A429/Calculator!$F$13,1)-0.5))),1)</f>
        <v>0.121684210526313</v>
      </c>
      <c r="F429" s="174" t="n">
        <f aca="false">IF(Calculator!$E$14="YES",IF(A429&lt;Calculator!$G$14,0,MIN(MIN(MOD(A429/Calculator!$F$14,1),1-MOD(A429/Calculator!$F$14,1)),ABS(MOD(A429/Calculator!$F$14,1)-0.5))),1)</f>
        <v>0.132105263157901</v>
      </c>
      <c r="G429" s="174" t="n">
        <f aca="false">IF(Calculator!$E$15="YES",IF(A429&lt;Calculator!$G$15,0,MIN(MIN(MOD(A429/Calculator!$F$15,1),1-MOD(A429/Calculator!$F$15,1)),ABS(MOD(A429/Calculator!$F$15,1)-0.5))),1)</f>
        <v>0.215052631578947</v>
      </c>
      <c r="H429" s="174" t="n">
        <f aca="false">IF(Calculator!$E$16="YES",IF(A429&lt;Calculator!$G$16,0,MIN(MIN(MOD(A429/Calculator!$F$16,1),1-MOD(A429/Calculator!$F$16,1)),ABS(MOD(A429/Calculator!$F$16,1)-0.5))),1)</f>
        <v>0.0266189473684246</v>
      </c>
      <c r="I429" s="174" t="n">
        <f aca="false">IF(Calculator!$E$17="YES",IF(A429&lt;Calculator!$G$17,0,MIN(MIN(MOD(A429/Calculator!$F$17,1),1-MOD(A429/Calculator!$F$17,1)),ABS(MOD(A429/Calculator!$F$17,1)-0.5))),1)</f>
        <v>0.0601052631578893</v>
      </c>
      <c r="J429" s="174" t="n">
        <f aca="false">IF(Calculator!$E$18="YES",IF(A429&lt;Calculator!$G$18,0,MIN(MIN(MOD(A429/Calculator!$F$18,1),1-MOD(A429/Calculator!$F$18,1)),ABS(MOD(A429/Calculator!$F$18,1)-0.5))),1)</f>
        <v>0.204168421052636</v>
      </c>
      <c r="K429" s="174" t="n">
        <f aca="false">IF(Calculator!$E$19="YES",IF(A429&lt;Calculator!$G$19,0,MIN(MIN(MOD(A429/Calculator!$F$19,1),1-MOD(A429/Calculator!$F$19,1)),ABS(MOD(A429/Calculator!$F$19,1)-0.5))),1)</f>
        <v>0.0964210526315785</v>
      </c>
      <c r="L429" s="174" t="n">
        <f aca="false">IF(Calculator!$E$20="YES",IF(A429&lt;Calculator!$G$20,0,MIN(MIN(MOD(A429/Calculator!$F$20,1),1-MOD(A429/Calculator!$F$20,1)),ABS(MOD(A429/Calculator!$F$20,1)-0.5))),1)</f>
        <v>1</v>
      </c>
      <c r="M429" s="174" t="n">
        <f aca="false">MIN(B429:L429)</f>
        <v>0.0266189473684246</v>
      </c>
      <c r="N429" s="174" t="n">
        <f aca="false">SUMPRODUCT(($M$5:$M$555&gt;M429)*1)+SUMPRODUCT(($M$5:$M$555=M429)*(ROW($M$5:$M$555)&lt;ROW(M429)))+1</f>
        <v>239</v>
      </c>
      <c r="O429" s="174" t="str">
        <f aca="false">IF(M429&gt;=0.2,"★★★ EXCELLENT",IF(M429&gt;=0.12,"★★  GOOD",IF(M429&gt;=0.07,"★  FAIR",IF(M429&gt;=0.025,"⚠  MARGINAL","✗  AVOID"))))</f>
        <v>⚠  MARGINAL</v>
      </c>
    </row>
    <row r="430" customFormat="false" ht="15" hidden="false" customHeight="true" outlineLevel="0" collapsed="false">
      <c r="A430" s="175" t="n">
        <v>47.5</v>
      </c>
      <c r="B430" s="176" t="n">
        <f aca="false">IF(Calculator!$E$10="YES",IF(A430&lt;Calculator!$G$10,0,MIN(MIN(MOD(A430/Calculator!$F$10,1),1-MOD(A430/Calculator!$F$10,1)),ABS(MOD(A430/Calculator!$F$10,1)-0.5))),1)</f>
        <v>1</v>
      </c>
      <c r="C430" s="176" t="n">
        <f aca="false">IF(Calculator!$E$11="YES",IF(A430&lt;Calculator!$G$11,0,MIN(MIN(MOD(A430/Calculator!$F$11,1),1-MOD(A430/Calculator!$F$11,1)),ABS(MOD(A430/Calculator!$F$11,1)-0.5))),1)</f>
        <v>1</v>
      </c>
      <c r="D430" s="176" t="n">
        <f aca="false">IF(Calculator!$E$12="YES",IF(A430&lt;Calculator!$G$12,0,MIN(MIN(MOD(A430/Calculator!$F$12,1),1-MOD(A430/Calculator!$F$12,1)),ABS(MOD(A430/Calculator!$F$12,1)-0.5))),1)</f>
        <v>1</v>
      </c>
      <c r="E430" s="176" t="n">
        <f aca="false">IF(Calculator!$E$13="YES",IF(A430&lt;Calculator!$G$13,0,MIN(MIN(MOD(A430/Calculator!$F$13,1),1-MOD(A430/Calculator!$F$13,1)),ABS(MOD(A430/Calculator!$F$13,1)-0.5))),1)</f>
        <v>0.116666666666663</v>
      </c>
      <c r="F430" s="176" t="n">
        <f aca="false">IF(Calculator!$E$14="YES",IF(A430&lt;Calculator!$G$14,0,MIN(MIN(MOD(A430/Calculator!$F$14,1),1-MOD(A430/Calculator!$F$14,1)),ABS(MOD(A430/Calculator!$F$14,1)-0.5))),1)</f>
        <v>0.125000000000006</v>
      </c>
      <c r="G430" s="176" t="n">
        <f aca="false">IF(Calculator!$E$15="YES",IF(A430&lt;Calculator!$G$15,0,MIN(MIN(MOD(A430/Calculator!$F$15,1),1-MOD(A430/Calculator!$F$15,1)),ABS(MOD(A430/Calculator!$F$15,1)-0.5))),1)</f>
        <v>0.225000000000001</v>
      </c>
      <c r="H430" s="176" t="n">
        <f aca="false">IF(Calculator!$E$16="YES",IF(A430&lt;Calculator!$G$16,0,MIN(MIN(MOD(A430/Calculator!$F$16,1),1-MOD(A430/Calculator!$F$16,1)),ABS(MOD(A430/Calculator!$F$16,1)-0.5))),1)</f>
        <v>0.039333333333337</v>
      </c>
      <c r="I430" s="176" t="n">
        <f aca="false">IF(Calculator!$E$17="YES",IF(A430&lt;Calculator!$G$17,0,MIN(MIN(MOD(A430/Calculator!$F$17,1),1-MOD(A430/Calculator!$F$17,1)),ABS(MOD(A430/Calculator!$F$17,1)-0.5))),1)</f>
        <v>0.0749999999999949</v>
      </c>
      <c r="J430" s="176" t="n">
        <f aca="false">IF(Calculator!$E$18="YES",IF(A430&lt;Calculator!$G$18,0,MIN(MIN(MOD(A430/Calculator!$F$18,1),1-MOD(A430/Calculator!$F$18,1)),ABS(MOD(A430/Calculator!$F$18,1)-0.5))),1)</f>
        <v>0.186666666666671</v>
      </c>
      <c r="K430" s="176" t="n">
        <f aca="false">IF(Calculator!$E$19="YES",IF(A430&lt;Calculator!$G$19,0,MIN(MIN(MOD(A430/Calculator!$F$19,1),1-MOD(A430/Calculator!$F$19,1)),ABS(MOD(A430/Calculator!$F$19,1)-0.5))),1)</f>
        <v>0.116666666666667</v>
      </c>
      <c r="L430" s="176" t="n">
        <f aca="false">IF(Calculator!$E$20="YES",IF(A430&lt;Calculator!$G$20,0,MIN(MIN(MOD(A430/Calculator!$F$20,1),1-MOD(A430/Calculator!$F$20,1)),ABS(MOD(A430/Calculator!$F$20,1)-0.5))),1)</f>
        <v>1</v>
      </c>
      <c r="M430" s="176" t="n">
        <f aca="false">MIN(B430:L430)</f>
        <v>0.039333333333337</v>
      </c>
      <c r="N430" s="176" t="n">
        <f aca="false">SUMPRODUCT(($M$5:$M$555&gt;M430)*1)+SUMPRODUCT(($M$5:$M$555=M430)*(ROW($M$5:$M$555)&lt;ROW(M430)))+1</f>
        <v>167</v>
      </c>
      <c r="O430" s="176" t="str">
        <f aca="false">IF(M430&gt;=0.2,"★★★ EXCELLENT",IF(M430&gt;=0.12,"★★  GOOD",IF(M430&gt;=0.07,"★  FAIR",IF(M430&gt;=0.025,"⚠  MARGINAL","✗  AVOID"))))</f>
        <v>⚠  MARGINAL</v>
      </c>
    </row>
    <row r="431" customFormat="false" ht="15" hidden="false" customHeight="true" outlineLevel="0" collapsed="false">
      <c r="A431" s="173" t="n">
        <v>47.6</v>
      </c>
      <c r="B431" s="174" t="n">
        <f aca="false">IF(Calculator!$E$10="YES",IF(A431&lt;Calculator!$G$10,0,MIN(MIN(MOD(A431/Calculator!$F$10,1),1-MOD(A431/Calculator!$F$10,1)),ABS(MOD(A431/Calculator!$F$10,1)-0.5))),1)</f>
        <v>1</v>
      </c>
      <c r="C431" s="174" t="n">
        <f aca="false">IF(Calculator!$E$11="YES",IF(A431&lt;Calculator!$G$11,0,MIN(MIN(MOD(A431/Calculator!$F$11,1),1-MOD(A431/Calculator!$F$11,1)),ABS(MOD(A431/Calculator!$F$11,1)-0.5))),1)</f>
        <v>1</v>
      </c>
      <c r="D431" s="174" t="n">
        <f aca="false">IF(Calculator!$E$12="YES",IF(A431&lt;Calculator!$G$12,0,MIN(MIN(MOD(A431/Calculator!$F$12,1),1-MOD(A431/Calculator!$F$12,1)),ABS(MOD(A431/Calculator!$F$12,1)-0.5))),1)</f>
        <v>1</v>
      </c>
      <c r="E431" s="174" t="n">
        <f aca="false">IF(Calculator!$E$13="YES",IF(A431&lt;Calculator!$G$13,0,MIN(MIN(MOD(A431/Calculator!$F$13,1),1-MOD(A431/Calculator!$F$13,1)),ABS(MOD(A431/Calculator!$F$13,1)-0.5))),1)</f>
        <v>0.111649122807014</v>
      </c>
      <c r="F431" s="174" t="n">
        <f aca="false">IF(Calculator!$E$14="YES",IF(A431&lt;Calculator!$G$14,0,MIN(MIN(MOD(A431/Calculator!$F$14,1),1-MOD(A431/Calculator!$F$14,1)),ABS(MOD(A431/Calculator!$F$14,1)-0.5))),1)</f>
        <v>0.117894736842111</v>
      </c>
      <c r="G431" s="174" t="n">
        <f aca="false">IF(Calculator!$E$15="YES",IF(A431&lt;Calculator!$G$15,0,MIN(MIN(MOD(A431/Calculator!$F$15,1),1-MOD(A431/Calculator!$F$15,1)),ABS(MOD(A431/Calculator!$F$15,1)-0.5))),1)</f>
        <v>0.234947368421053</v>
      </c>
      <c r="H431" s="174" t="n">
        <f aca="false">IF(Calculator!$E$16="YES",IF(A431&lt;Calculator!$G$16,0,MIN(MIN(MOD(A431/Calculator!$F$16,1),1-MOD(A431/Calculator!$F$16,1)),ABS(MOD(A431/Calculator!$F$16,1)-0.5))),1)</f>
        <v>0.0520477192982503</v>
      </c>
      <c r="I431" s="174" t="n">
        <f aca="false">IF(Calculator!$E$17="YES",IF(A431&lt;Calculator!$G$17,0,MIN(MIN(MOD(A431/Calculator!$F$17,1),1-MOD(A431/Calculator!$F$17,1)),ABS(MOD(A431/Calculator!$F$17,1)-0.5))),1)</f>
        <v>0.0898947368421004</v>
      </c>
      <c r="J431" s="174" t="n">
        <f aca="false">IF(Calculator!$E$18="YES",IF(A431&lt;Calculator!$G$18,0,MIN(MIN(MOD(A431/Calculator!$F$18,1),1-MOD(A431/Calculator!$F$18,1)),ABS(MOD(A431/Calculator!$F$18,1)-0.5))),1)</f>
        <v>0.169164912280705</v>
      </c>
      <c r="K431" s="174" t="n">
        <f aca="false">IF(Calculator!$E$19="YES",IF(A431&lt;Calculator!$G$19,0,MIN(MIN(MOD(A431/Calculator!$F$19,1),1-MOD(A431/Calculator!$F$19,1)),ABS(MOD(A431/Calculator!$F$19,1)-0.5))),1)</f>
        <v>0.136912280701754</v>
      </c>
      <c r="L431" s="174" t="n">
        <f aca="false">IF(Calculator!$E$20="YES",IF(A431&lt;Calculator!$G$20,0,MIN(MIN(MOD(A431/Calculator!$F$20,1),1-MOD(A431/Calculator!$F$20,1)),ABS(MOD(A431/Calculator!$F$20,1)-0.5))),1)</f>
        <v>1</v>
      </c>
      <c r="M431" s="174" t="n">
        <f aca="false">MIN(B431:L431)</f>
        <v>0.0520477192982503</v>
      </c>
      <c r="N431" s="174" t="n">
        <f aca="false">SUMPRODUCT(($M$5:$M$555&gt;M431)*1)+SUMPRODUCT(($M$5:$M$555=M431)*(ROW($M$5:$M$555)&lt;ROW(M431)))+1</f>
        <v>107</v>
      </c>
      <c r="O431" s="174" t="str">
        <f aca="false">IF(M431&gt;=0.2,"★★★ EXCELLENT",IF(M431&gt;=0.12,"★★  GOOD",IF(M431&gt;=0.07,"★  FAIR",IF(M431&gt;=0.025,"⚠  MARGINAL","✗  AVOID"))))</f>
        <v>⚠  MARGINAL</v>
      </c>
    </row>
    <row r="432" customFormat="false" ht="15" hidden="false" customHeight="true" outlineLevel="0" collapsed="false">
      <c r="A432" s="175" t="n">
        <v>47.7</v>
      </c>
      <c r="B432" s="176" t="n">
        <f aca="false">IF(Calculator!$E$10="YES",IF(A432&lt;Calculator!$G$10,0,MIN(MIN(MOD(A432/Calculator!$F$10,1),1-MOD(A432/Calculator!$F$10,1)),ABS(MOD(A432/Calculator!$F$10,1)-0.5))),1)</f>
        <v>1</v>
      </c>
      <c r="C432" s="176" t="n">
        <f aca="false">IF(Calculator!$E$11="YES",IF(A432&lt;Calculator!$G$11,0,MIN(MIN(MOD(A432/Calculator!$F$11,1),1-MOD(A432/Calculator!$F$11,1)),ABS(MOD(A432/Calculator!$F$11,1)-0.5))),1)</f>
        <v>1</v>
      </c>
      <c r="D432" s="176" t="n">
        <f aca="false">IF(Calculator!$E$12="YES",IF(A432&lt;Calculator!$G$12,0,MIN(MIN(MOD(A432/Calculator!$F$12,1),1-MOD(A432/Calculator!$F$12,1)),ABS(MOD(A432/Calculator!$F$12,1)-0.5))),1)</f>
        <v>1</v>
      </c>
      <c r="E432" s="176" t="n">
        <f aca="false">IF(Calculator!$E$13="YES",IF(A432&lt;Calculator!$G$13,0,MIN(MIN(MOD(A432/Calculator!$F$13,1),1-MOD(A432/Calculator!$F$13,1)),ABS(MOD(A432/Calculator!$F$13,1)-0.5))),1)</f>
        <v>0.106631578947365</v>
      </c>
      <c r="F432" s="176" t="n">
        <f aca="false">IF(Calculator!$E$14="YES",IF(A432&lt;Calculator!$G$14,0,MIN(MIN(MOD(A432/Calculator!$F$14,1),1-MOD(A432/Calculator!$F$14,1)),ABS(MOD(A432/Calculator!$F$14,1)-0.5))),1)</f>
        <v>0.110789473684216</v>
      </c>
      <c r="G432" s="176" t="n">
        <f aca="false">IF(Calculator!$E$15="YES",IF(A432&lt;Calculator!$G$15,0,MIN(MIN(MOD(A432/Calculator!$F$15,1),1-MOD(A432/Calculator!$F$15,1)),ABS(MOD(A432/Calculator!$F$15,1)-0.5))),1)</f>
        <v>0.244894736842106</v>
      </c>
      <c r="H432" s="176" t="n">
        <f aca="false">IF(Calculator!$E$16="YES",IF(A432&lt;Calculator!$G$16,0,MIN(MIN(MOD(A432/Calculator!$F$16,1),1-MOD(A432/Calculator!$F$16,1)),ABS(MOD(A432/Calculator!$F$16,1)-0.5))),1)</f>
        <v>0.0647621052631626</v>
      </c>
      <c r="I432" s="176" t="n">
        <f aca="false">IF(Calculator!$E$17="YES",IF(A432&lt;Calculator!$G$17,0,MIN(MIN(MOD(A432/Calculator!$F$17,1),1-MOD(A432/Calculator!$F$17,1)),ABS(MOD(A432/Calculator!$F$17,1)-0.5))),1)</f>
        <v>0.104789473684206</v>
      </c>
      <c r="J432" s="176" t="n">
        <f aca="false">IF(Calculator!$E$18="YES",IF(A432&lt;Calculator!$G$18,0,MIN(MIN(MOD(A432/Calculator!$F$18,1),1-MOD(A432/Calculator!$F$18,1)),ABS(MOD(A432/Calculator!$F$18,1)-0.5))),1)</f>
        <v>0.15166315789474</v>
      </c>
      <c r="K432" s="176" t="n">
        <f aca="false">IF(Calculator!$E$19="YES",IF(A432&lt;Calculator!$G$19,0,MIN(MIN(MOD(A432/Calculator!$F$19,1),1-MOD(A432/Calculator!$F$19,1)),ABS(MOD(A432/Calculator!$F$19,1)-0.5))),1)</f>
        <v>0.157157894736843</v>
      </c>
      <c r="L432" s="176" t="n">
        <f aca="false">IF(Calculator!$E$20="YES",IF(A432&lt;Calculator!$G$20,0,MIN(MIN(MOD(A432/Calculator!$F$20,1),1-MOD(A432/Calculator!$F$20,1)),ABS(MOD(A432/Calculator!$F$20,1)-0.5))),1)</f>
        <v>1</v>
      </c>
      <c r="M432" s="176" t="n">
        <f aca="false">MIN(B432:L432)</f>
        <v>0.0647621052631626</v>
      </c>
      <c r="N432" s="176" t="n">
        <f aca="false">SUMPRODUCT(($M$5:$M$555&gt;M432)*1)+SUMPRODUCT(($M$5:$M$555=M432)*(ROW($M$5:$M$555)&lt;ROW(M432)))+1</f>
        <v>74</v>
      </c>
      <c r="O432" s="176" t="str">
        <f aca="false">IF(M432&gt;=0.2,"★★★ EXCELLENT",IF(M432&gt;=0.12,"★★  GOOD",IF(M432&gt;=0.07,"★  FAIR",IF(M432&gt;=0.025,"⚠  MARGINAL","✗  AVOID"))))</f>
        <v>⚠  MARGINAL</v>
      </c>
    </row>
    <row r="433" customFormat="false" ht="15" hidden="false" customHeight="true" outlineLevel="0" collapsed="false">
      <c r="A433" s="173" t="n">
        <v>47.8</v>
      </c>
      <c r="B433" s="174" t="n">
        <f aca="false">IF(Calculator!$E$10="YES",IF(A433&lt;Calculator!$G$10,0,MIN(MIN(MOD(A433/Calculator!$F$10,1),1-MOD(A433/Calculator!$F$10,1)),ABS(MOD(A433/Calculator!$F$10,1)-0.5))),1)</f>
        <v>1</v>
      </c>
      <c r="C433" s="174" t="n">
        <f aca="false">IF(Calculator!$E$11="YES",IF(A433&lt;Calculator!$G$11,0,MIN(MIN(MOD(A433/Calculator!$F$11,1),1-MOD(A433/Calculator!$F$11,1)),ABS(MOD(A433/Calculator!$F$11,1)-0.5))),1)</f>
        <v>1</v>
      </c>
      <c r="D433" s="174" t="n">
        <f aca="false">IF(Calculator!$E$12="YES",IF(A433&lt;Calculator!$G$12,0,MIN(MIN(MOD(A433/Calculator!$F$12,1),1-MOD(A433/Calculator!$F$12,1)),ABS(MOD(A433/Calculator!$F$12,1)-0.5))),1)</f>
        <v>1</v>
      </c>
      <c r="E433" s="174" t="n">
        <f aca="false">IF(Calculator!$E$13="YES",IF(A433&lt;Calculator!$G$13,0,MIN(MIN(MOD(A433/Calculator!$F$13,1),1-MOD(A433/Calculator!$F$13,1)),ABS(MOD(A433/Calculator!$F$13,1)-0.5))),1)</f>
        <v>0.101614035087716</v>
      </c>
      <c r="F433" s="174" t="n">
        <f aca="false">IF(Calculator!$E$14="YES",IF(A433&lt;Calculator!$G$14,0,MIN(MIN(MOD(A433/Calculator!$F$14,1),1-MOD(A433/Calculator!$F$14,1)),ABS(MOD(A433/Calculator!$F$14,1)-0.5))),1)</f>
        <v>0.103684210526322</v>
      </c>
      <c r="G433" s="174" t="n">
        <f aca="false">IF(Calculator!$E$15="YES",IF(A433&lt;Calculator!$G$15,0,MIN(MIN(MOD(A433/Calculator!$F$15,1),1-MOD(A433/Calculator!$F$15,1)),ABS(MOD(A433/Calculator!$F$15,1)-0.5))),1)</f>
        <v>0.245157894736842</v>
      </c>
      <c r="H433" s="174" t="n">
        <f aca="false">IF(Calculator!$E$16="YES",IF(A433&lt;Calculator!$G$16,0,MIN(MIN(MOD(A433/Calculator!$F$16,1),1-MOD(A433/Calculator!$F$16,1)),ABS(MOD(A433/Calculator!$F$16,1)-0.5))),1)</f>
        <v>0.0774764912280741</v>
      </c>
      <c r="I433" s="174" t="n">
        <f aca="false">IF(Calculator!$E$17="YES",IF(A433&lt;Calculator!$G$17,0,MIN(MIN(MOD(A433/Calculator!$F$17,1),1-MOD(A433/Calculator!$F$17,1)),ABS(MOD(A433/Calculator!$F$17,1)-0.5))),1)</f>
        <v>0.11968421052631</v>
      </c>
      <c r="J433" s="174" t="n">
        <f aca="false">IF(Calculator!$E$18="YES",IF(A433&lt;Calculator!$G$18,0,MIN(MIN(MOD(A433/Calculator!$F$18,1),1-MOD(A433/Calculator!$F$18,1)),ABS(MOD(A433/Calculator!$F$18,1)-0.5))),1)</f>
        <v>0.134161403508777</v>
      </c>
      <c r="K433" s="174" t="n">
        <f aca="false">IF(Calculator!$E$19="YES",IF(A433&lt;Calculator!$G$19,0,MIN(MIN(MOD(A433/Calculator!$F$19,1),1-MOD(A433/Calculator!$F$19,1)),ABS(MOD(A433/Calculator!$F$19,1)-0.5))),1)</f>
        <v>0.177403508771929</v>
      </c>
      <c r="L433" s="174" t="n">
        <f aca="false">IF(Calculator!$E$20="YES",IF(A433&lt;Calculator!$G$20,0,MIN(MIN(MOD(A433/Calculator!$F$20,1),1-MOD(A433/Calculator!$F$20,1)),ABS(MOD(A433/Calculator!$F$20,1)-0.5))),1)</f>
        <v>1</v>
      </c>
      <c r="M433" s="174" t="n">
        <f aca="false">MIN(B433:L433)</f>
        <v>0.0774764912280741</v>
      </c>
      <c r="N433" s="174" t="n">
        <f aca="false">SUMPRODUCT(($M$5:$M$555&gt;M433)*1)+SUMPRODUCT(($M$5:$M$555=M433)*(ROW($M$5:$M$555)&lt;ROW(M433)))+1</f>
        <v>51</v>
      </c>
      <c r="O433" s="174" t="str">
        <f aca="false">IF(M433&gt;=0.2,"★★★ EXCELLENT",IF(M433&gt;=0.12,"★★  GOOD",IF(M433&gt;=0.07,"★  FAIR",IF(M433&gt;=0.025,"⚠  MARGINAL","✗  AVOID"))))</f>
        <v>★  FAIR</v>
      </c>
    </row>
    <row r="434" customFormat="false" ht="15" hidden="false" customHeight="true" outlineLevel="0" collapsed="false">
      <c r="A434" s="175" t="n">
        <v>47.9</v>
      </c>
      <c r="B434" s="176" t="n">
        <f aca="false">IF(Calculator!$E$10="YES",IF(A434&lt;Calculator!$G$10,0,MIN(MIN(MOD(A434/Calculator!$F$10,1),1-MOD(A434/Calculator!$F$10,1)),ABS(MOD(A434/Calculator!$F$10,1)-0.5))),1)</f>
        <v>1</v>
      </c>
      <c r="C434" s="176" t="n">
        <f aca="false">IF(Calculator!$E$11="YES",IF(A434&lt;Calculator!$G$11,0,MIN(MIN(MOD(A434/Calculator!$F$11,1),1-MOD(A434/Calculator!$F$11,1)),ABS(MOD(A434/Calculator!$F$11,1)-0.5))),1)</f>
        <v>1</v>
      </c>
      <c r="D434" s="176" t="n">
        <f aca="false">IF(Calculator!$E$12="YES",IF(A434&lt;Calculator!$G$12,0,MIN(MIN(MOD(A434/Calculator!$F$12,1),1-MOD(A434/Calculator!$F$12,1)),ABS(MOD(A434/Calculator!$F$12,1)-0.5))),1)</f>
        <v>1</v>
      </c>
      <c r="E434" s="176" t="n">
        <f aca="false">IF(Calculator!$E$13="YES",IF(A434&lt;Calculator!$G$13,0,MIN(MIN(MOD(A434/Calculator!$F$13,1),1-MOD(A434/Calculator!$F$13,1)),ABS(MOD(A434/Calculator!$F$13,1)-0.5))),1)</f>
        <v>0.096596491228067</v>
      </c>
      <c r="F434" s="176" t="n">
        <f aca="false">IF(Calculator!$E$14="YES",IF(A434&lt;Calculator!$G$14,0,MIN(MIN(MOD(A434/Calculator!$F$14,1),1-MOD(A434/Calculator!$F$14,1)),ABS(MOD(A434/Calculator!$F$14,1)-0.5))),1)</f>
        <v>0.0965789473684273</v>
      </c>
      <c r="G434" s="176" t="n">
        <f aca="false">IF(Calculator!$E$15="YES",IF(A434&lt;Calculator!$G$15,0,MIN(MIN(MOD(A434/Calculator!$F$15,1),1-MOD(A434/Calculator!$F$15,1)),ABS(MOD(A434/Calculator!$F$15,1)-0.5))),1)</f>
        <v>0.23521052631579</v>
      </c>
      <c r="H434" s="176" t="n">
        <f aca="false">IF(Calculator!$E$16="YES",IF(A434&lt;Calculator!$G$16,0,MIN(MIN(MOD(A434/Calculator!$F$16,1),1-MOD(A434/Calculator!$F$16,1)),ABS(MOD(A434/Calculator!$F$16,1)-0.5))),1)</f>
        <v>0.0901908771929865</v>
      </c>
      <c r="I434" s="176" t="n">
        <f aca="false">IF(Calculator!$E$17="YES",IF(A434&lt;Calculator!$G$17,0,MIN(MIN(MOD(A434/Calculator!$F$17,1),1-MOD(A434/Calculator!$F$17,1)),ABS(MOD(A434/Calculator!$F$17,1)-0.5))),1)</f>
        <v>0.134578947368415</v>
      </c>
      <c r="J434" s="176" t="n">
        <f aca="false">IF(Calculator!$E$18="YES",IF(A434&lt;Calculator!$G$18,0,MIN(MIN(MOD(A434/Calculator!$F$18,1),1-MOD(A434/Calculator!$F$18,1)),ABS(MOD(A434/Calculator!$F$18,1)-0.5))),1)</f>
        <v>0.116659649122811</v>
      </c>
      <c r="K434" s="176" t="n">
        <f aca="false">IF(Calculator!$E$19="YES",IF(A434&lt;Calculator!$G$19,0,MIN(MIN(MOD(A434/Calculator!$F$19,1),1-MOD(A434/Calculator!$F$19,1)),ABS(MOD(A434/Calculator!$F$19,1)-0.5))),1)</f>
        <v>0.197649122807016</v>
      </c>
      <c r="L434" s="176" t="n">
        <f aca="false">IF(Calculator!$E$20="YES",IF(A434&lt;Calculator!$G$20,0,MIN(MIN(MOD(A434/Calculator!$F$20,1),1-MOD(A434/Calculator!$F$20,1)),ABS(MOD(A434/Calculator!$F$20,1)-0.5))),1)</f>
        <v>1</v>
      </c>
      <c r="M434" s="176" t="n">
        <f aca="false">MIN(B434:L434)</f>
        <v>0.0901908771929865</v>
      </c>
      <c r="N434" s="176" t="n">
        <f aca="false">SUMPRODUCT(($M$5:$M$555&gt;M434)*1)+SUMPRODUCT(($M$5:$M$555=M434)*(ROW($M$5:$M$555)&lt;ROW(M434)))+1</f>
        <v>26</v>
      </c>
      <c r="O434" s="176" t="str">
        <f aca="false">IF(M434&gt;=0.2,"★★★ EXCELLENT",IF(M434&gt;=0.12,"★★  GOOD",IF(M434&gt;=0.07,"★  FAIR",IF(M434&gt;=0.025,"⚠  MARGINAL","✗  AVOID"))))</f>
        <v>★  FAIR</v>
      </c>
    </row>
    <row r="435" customFormat="false" ht="15" hidden="false" customHeight="true" outlineLevel="0" collapsed="false">
      <c r="A435" s="173" t="n">
        <v>48</v>
      </c>
      <c r="B435" s="174" t="n">
        <f aca="false">IF(Calculator!$E$10="YES",IF(A435&lt;Calculator!$G$10,0,MIN(MIN(MOD(A435/Calculator!$F$10,1),1-MOD(A435/Calculator!$F$10,1)),ABS(MOD(A435/Calculator!$F$10,1)-0.5))),1)</f>
        <v>1</v>
      </c>
      <c r="C435" s="174" t="n">
        <f aca="false">IF(Calculator!$E$11="YES",IF(A435&lt;Calculator!$G$11,0,MIN(MIN(MOD(A435/Calculator!$F$11,1),1-MOD(A435/Calculator!$F$11,1)),ABS(MOD(A435/Calculator!$F$11,1)-0.5))),1)</f>
        <v>1</v>
      </c>
      <c r="D435" s="174" t="n">
        <f aca="false">IF(Calculator!$E$12="YES",IF(A435&lt;Calculator!$G$12,0,MIN(MIN(MOD(A435/Calculator!$F$12,1),1-MOD(A435/Calculator!$F$12,1)),ABS(MOD(A435/Calculator!$F$12,1)-0.5))),1)</f>
        <v>1</v>
      </c>
      <c r="E435" s="174" t="n">
        <f aca="false">IF(Calculator!$E$13="YES",IF(A435&lt;Calculator!$G$13,0,MIN(MIN(MOD(A435/Calculator!$F$13,1),1-MOD(A435/Calculator!$F$13,1)),ABS(MOD(A435/Calculator!$F$13,1)-0.5))),1)</f>
        <v>0.0915789473684177</v>
      </c>
      <c r="F435" s="174" t="n">
        <f aca="false">IF(Calculator!$E$14="YES",IF(A435&lt;Calculator!$G$14,0,MIN(MIN(MOD(A435/Calculator!$F$14,1),1-MOD(A435/Calculator!$F$14,1)),ABS(MOD(A435/Calculator!$F$14,1)-0.5))),1)</f>
        <v>0.0894736842105326</v>
      </c>
      <c r="G435" s="174" t="n">
        <f aca="false">IF(Calculator!$E$15="YES",IF(A435&lt;Calculator!$G$15,0,MIN(MIN(MOD(A435/Calculator!$F$15,1),1-MOD(A435/Calculator!$F$15,1)),ABS(MOD(A435/Calculator!$F$15,1)-0.5))),1)</f>
        <v>0.225263157894736</v>
      </c>
      <c r="H435" s="174" t="n">
        <f aca="false">IF(Calculator!$E$16="YES",IF(A435&lt;Calculator!$G$16,0,MIN(MIN(MOD(A435/Calculator!$F$16,1),1-MOD(A435/Calculator!$F$16,1)),ABS(MOD(A435/Calculator!$F$16,1)-0.5))),1)</f>
        <v>0.102905263157899</v>
      </c>
      <c r="I435" s="174" t="n">
        <f aca="false">IF(Calculator!$E$17="YES",IF(A435&lt;Calculator!$G$17,0,MIN(MIN(MOD(A435/Calculator!$F$17,1),1-MOD(A435/Calculator!$F$17,1)),ABS(MOD(A435/Calculator!$F$17,1)-0.5))),1)</f>
        <v>0.149473684210521</v>
      </c>
      <c r="J435" s="174" t="n">
        <f aca="false">IF(Calculator!$E$18="YES",IF(A435&lt;Calculator!$G$18,0,MIN(MIN(MOD(A435/Calculator!$F$18,1),1-MOD(A435/Calculator!$F$18,1)),ABS(MOD(A435/Calculator!$F$18,1)-0.5))),1)</f>
        <v>0.0991578947368463</v>
      </c>
      <c r="K435" s="174" t="n">
        <f aca="false">IF(Calculator!$E$19="YES",IF(A435&lt;Calculator!$G$19,0,MIN(MIN(MOD(A435/Calculator!$F$19,1),1-MOD(A435/Calculator!$F$19,1)),ABS(MOD(A435/Calculator!$F$19,1)-0.5))),1)</f>
        <v>0.217894736842105</v>
      </c>
      <c r="L435" s="174" t="n">
        <f aca="false">IF(Calculator!$E$20="YES",IF(A435&lt;Calculator!$G$20,0,MIN(MIN(MOD(A435/Calculator!$F$20,1),1-MOD(A435/Calculator!$F$20,1)),ABS(MOD(A435/Calculator!$F$20,1)-0.5))),1)</f>
        <v>1</v>
      </c>
      <c r="M435" s="174" t="n">
        <f aca="false">MIN(B435:L435)</f>
        <v>0.0894736842105326</v>
      </c>
      <c r="N435" s="174" t="n">
        <f aca="false">SUMPRODUCT(($M$5:$M$555&gt;M435)*1)+SUMPRODUCT(($M$5:$M$555=M435)*(ROW($M$5:$M$555)&lt;ROW(M435)))+1</f>
        <v>28</v>
      </c>
      <c r="O435" s="174" t="str">
        <f aca="false">IF(M435&gt;=0.2,"★★★ EXCELLENT",IF(M435&gt;=0.12,"★★  GOOD",IF(M435&gt;=0.07,"★  FAIR",IF(M435&gt;=0.025,"⚠  MARGINAL","✗  AVOID"))))</f>
        <v>★  FAIR</v>
      </c>
    </row>
    <row r="436" customFormat="false" ht="15" hidden="false" customHeight="true" outlineLevel="0" collapsed="false">
      <c r="A436" s="175" t="n">
        <v>48.1</v>
      </c>
      <c r="B436" s="176" t="n">
        <f aca="false">IF(Calculator!$E$10="YES",IF(A436&lt;Calculator!$G$10,0,MIN(MIN(MOD(A436/Calculator!$F$10,1),1-MOD(A436/Calculator!$F$10,1)),ABS(MOD(A436/Calculator!$F$10,1)-0.5))),1)</f>
        <v>1</v>
      </c>
      <c r="C436" s="176" t="n">
        <f aca="false">IF(Calculator!$E$11="YES",IF(A436&lt;Calculator!$G$11,0,MIN(MIN(MOD(A436/Calculator!$F$11,1),1-MOD(A436/Calculator!$F$11,1)),ABS(MOD(A436/Calculator!$F$11,1)-0.5))),1)</f>
        <v>1</v>
      </c>
      <c r="D436" s="176" t="n">
        <f aca="false">IF(Calculator!$E$12="YES",IF(A436&lt;Calculator!$G$12,0,MIN(MIN(MOD(A436/Calculator!$F$12,1),1-MOD(A436/Calculator!$F$12,1)),ABS(MOD(A436/Calculator!$F$12,1)-0.5))),1)</f>
        <v>1</v>
      </c>
      <c r="E436" s="176" t="n">
        <f aca="false">IF(Calculator!$E$13="YES",IF(A436&lt;Calculator!$G$13,0,MIN(MIN(MOD(A436/Calculator!$F$13,1),1-MOD(A436/Calculator!$F$13,1)),ABS(MOD(A436/Calculator!$F$13,1)-0.5))),1)</f>
        <v>0.0865614035087683</v>
      </c>
      <c r="F436" s="176" t="n">
        <f aca="false">IF(Calculator!$E$14="YES",IF(A436&lt;Calculator!$G$14,0,MIN(MIN(MOD(A436/Calculator!$F$14,1),1-MOD(A436/Calculator!$F$14,1)),ABS(MOD(A436/Calculator!$F$14,1)-0.5))),1)</f>
        <v>0.0823684210526374</v>
      </c>
      <c r="G436" s="176" t="n">
        <f aca="false">IF(Calculator!$E$15="YES",IF(A436&lt;Calculator!$G$15,0,MIN(MIN(MOD(A436/Calculator!$F$15,1),1-MOD(A436/Calculator!$F$15,1)),ABS(MOD(A436/Calculator!$F$15,1)-0.5))),1)</f>
        <v>0.215315789473684</v>
      </c>
      <c r="H436" s="176" t="n">
        <f aca="false">IF(Calculator!$E$16="YES",IF(A436&lt;Calculator!$G$16,0,MIN(MIN(MOD(A436/Calculator!$F$16,1),1-MOD(A436/Calculator!$F$16,1)),ABS(MOD(A436/Calculator!$F$16,1)-0.5))),1)</f>
        <v>0.115619649122811</v>
      </c>
      <c r="I436" s="176" t="n">
        <f aca="false">IF(Calculator!$E$17="YES",IF(A436&lt;Calculator!$G$17,0,MIN(MIN(MOD(A436/Calculator!$F$17,1),1-MOD(A436/Calculator!$F$17,1)),ABS(MOD(A436/Calculator!$F$17,1)-0.5))),1)</f>
        <v>0.164368421052626</v>
      </c>
      <c r="J436" s="176" t="n">
        <f aca="false">IF(Calculator!$E$18="YES",IF(A436&lt;Calculator!$G$18,0,MIN(MIN(MOD(A436/Calculator!$F$18,1),1-MOD(A436/Calculator!$F$18,1)),ABS(MOD(A436/Calculator!$F$18,1)-0.5))),1)</f>
        <v>0.0816561403508818</v>
      </c>
      <c r="K436" s="176" t="n">
        <f aca="false">IF(Calculator!$E$19="YES",IF(A436&lt;Calculator!$G$19,0,MIN(MIN(MOD(A436/Calculator!$F$19,1),1-MOD(A436/Calculator!$F$19,1)),ABS(MOD(A436/Calculator!$F$19,1)-0.5))),1)</f>
        <v>0.238140350877194</v>
      </c>
      <c r="L436" s="176" t="n">
        <f aca="false">IF(Calculator!$E$20="YES",IF(A436&lt;Calculator!$G$20,0,MIN(MIN(MOD(A436/Calculator!$F$20,1),1-MOD(A436/Calculator!$F$20,1)),ABS(MOD(A436/Calculator!$F$20,1)-0.5))),1)</f>
        <v>1</v>
      </c>
      <c r="M436" s="176" t="n">
        <f aca="false">MIN(B436:L436)</f>
        <v>0.0816561403508818</v>
      </c>
      <c r="N436" s="176" t="n">
        <f aca="false">SUMPRODUCT(($M$5:$M$555&gt;M436)*1)+SUMPRODUCT(($M$5:$M$555=M436)*(ROW($M$5:$M$555)&lt;ROW(M436)))+1</f>
        <v>41</v>
      </c>
      <c r="O436" s="176" t="str">
        <f aca="false">IF(M436&gt;=0.2,"★★★ EXCELLENT",IF(M436&gt;=0.12,"★★  GOOD",IF(M436&gt;=0.07,"★  FAIR",IF(M436&gt;=0.025,"⚠  MARGINAL","✗  AVOID"))))</f>
        <v>★  FAIR</v>
      </c>
    </row>
    <row r="437" customFormat="false" ht="15" hidden="false" customHeight="true" outlineLevel="0" collapsed="false">
      <c r="A437" s="173" t="n">
        <v>48.2</v>
      </c>
      <c r="B437" s="174" t="n">
        <f aca="false">IF(Calculator!$E$10="YES",IF(A437&lt;Calculator!$G$10,0,MIN(MIN(MOD(A437/Calculator!$F$10,1),1-MOD(A437/Calculator!$F$10,1)),ABS(MOD(A437/Calculator!$F$10,1)-0.5))),1)</f>
        <v>1</v>
      </c>
      <c r="C437" s="174" t="n">
        <f aca="false">IF(Calculator!$E$11="YES",IF(A437&lt;Calculator!$G$11,0,MIN(MIN(MOD(A437/Calculator!$F$11,1),1-MOD(A437/Calculator!$F$11,1)),ABS(MOD(A437/Calculator!$F$11,1)-0.5))),1)</f>
        <v>1</v>
      </c>
      <c r="D437" s="174" t="n">
        <f aca="false">IF(Calculator!$E$12="YES",IF(A437&lt;Calculator!$G$12,0,MIN(MIN(MOD(A437/Calculator!$F$12,1),1-MOD(A437/Calculator!$F$12,1)),ABS(MOD(A437/Calculator!$F$12,1)-0.5))),1)</f>
        <v>1</v>
      </c>
      <c r="E437" s="174" t="n">
        <f aca="false">IF(Calculator!$E$13="YES",IF(A437&lt;Calculator!$G$13,0,MIN(MIN(MOD(A437/Calculator!$F$13,1),1-MOD(A437/Calculator!$F$13,1)),ABS(MOD(A437/Calculator!$F$13,1)-0.5))),1)</f>
        <v>0.0815438596491194</v>
      </c>
      <c r="F437" s="174" t="n">
        <f aca="false">IF(Calculator!$E$14="YES",IF(A437&lt;Calculator!$G$14,0,MIN(MIN(MOD(A437/Calculator!$F$14,1),1-MOD(A437/Calculator!$F$14,1)),ABS(MOD(A437/Calculator!$F$14,1)-0.5))),1)</f>
        <v>0.0752631578947427</v>
      </c>
      <c r="G437" s="174" t="n">
        <f aca="false">IF(Calculator!$E$15="YES",IF(A437&lt;Calculator!$G$15,0,MIN(MIN(MOD(A437/Calculator!$F$15,1),1-MOD(A437/Calculator!$F$15,1)),ABS(MOD(A437/Calculator!$F$15,1)-0.5))),1)</f>
        <v>0.205368421052631</v>
      </c>
      <c r="H437" s="174" t="n">
        <f aca="false">IF(Calculator!$E$16="YES",IF(A437&lt;Calculator!$G$16,0,MIN(MIN(MOD(A437/Calculator!$F$16,1),1-MOD(A437/Calculator!$F$16,1)),ABS(MOD(A437/Calculator!$F$16,1)-0.5))),1)</f>
        <v>0.128334035087724</v>
      </c>
      <c r="I437" s="174" t="n">
        <f aca="false">IF(Calculator!$E$17="YES",IF(A437&lt;Calculator!$G$17,0,MIN(MIN(MOD(A437/Calculator!$F$17,1),1-MOD(A437/Calculator!$F$17,1)),ABS(MOD(A437/Calculator!$F$17,1)-0.5))),1)</f>
        <v>0.179263157894732</v>
      </c>
      <c r="J437" s="174" t="n">
        <f aca="false">IF(Calculator!$E$18="YES",IF(A437&lt;Calculator!$G$18,0,MIN(MIN(MOD(A437/Calculator!$F$18,1),1-MOD(A437/Calculator!$F$18,1)),ABS(MOD(A437/Calculator!$F$18,1)-0.5))),1)</f>
        <v>0.0641543859649154</v>
      </c>
      <c r="K437" s="174" t="n">
        <f aca="false">IF(Calculator!$E$19="YES",IF(A437&lt;Calculator!$G$19,0,MIN(MIN(MOD(A437/Calculator!$F$19,1),1-MOD(A437/Calculator!$F$19,1)),ABS(MOD(A437/Calculator!$F$19,1)-0.5))),1)</f>
        <v>0.24161403508772</v>
      </c>
      <c r="L437" s="174" t="n">
        <f aca="false">IF(Calculator!$E$20="YES",IF(A437&lt;Calculator!$G$20,0,MIN(MIN(MOD(A437/Calculator!$F$20,1),1-MOD(A437/Calculator!$F$20,1)),ABS(MOD(A437/Calculator!$F$20,1)-0.5))),1)</f>
        <v>1</v>
      </c>
      <c r="M437" s="174" t="n">
        <f aca="false">MIN(B437:L437)</f>
        <v>0.0641543859649154</v>
      </c>
      <c r="N437" s="174" t="n">
        <f aca="false">SUMPRODUCT(($M$5:$M$555&gt;M437)*1)+SUMPRODUCT(($M$5:$M$555=M437)*(ROW($M$5:$M$555)&lt;ROW(M437)))+1</f>
        <v>76</v>
      </c>
      <c r="O437" s="174" t="str">
        <f aca="false">IF(M437&gt;=0.2,"★★★ EXCELLENT",IF(M437&gt;=0.12,"★★  GOOD",IF(M437&gt;=0.07,"★  FAIR",IF(M437&gt;=0.025,"⚠  MARGINAL","✗  AVOID"))))</f>
        <v>⚠  MARGINAL</v>
      </c>
    </row>
    <row r="438" customFormat="false" ht="15" hidden="false" customHeight="true" outlineLevel="0" collapsed="false">
      <c r="A438" s="175" t="n">
        <v>48.3</v>
      </c>
      <c r="B438" s="176" t="n">
        <f aca="false">IF(Calculator!$E$10="YES",IF(A438&lt;Calculator!$G$10,0,MIN(MIN(MOD(A438/Calculator!$F$10,1),1-MOD(A438/Calculator!$F$10,1)),ABS(MOD(A438/Calculator!$F$10,1)-0.5))),1)</f>
        <v>1</v>
      </c>
      <c r="C438" s="176" t="n">
        <f aca="false">IF(Calculator!$E$11="YES",IF(A438&lt;Calculator!$G$11,0,MIN(MIN(MOD(A438/Calculator!$F$11,1),1-MOD(A438/Calculator!$F$11,1)),ABS(MOD(A438/Calculator!$F$11,1)-0.5))),1)</f>
        <v>1</v>
      </c>
      <c r="D438" s="176" t="n">
        <f aca="false">IF(Calculator!$E$12="YES",IF(A438&lt;Calculator!$G$12,0,MIN(MIN(MOD(A438/Calculator!$F$12,1),1-MOD(A438/Calculator!$F$12,1)),ABS(MOD(A438/Calculator!$F$12,1)-0.5))),1)</f>
        <v>1</v>
      </c>
      <c r="E438" s="176" t="n">
        <f aca="false">IF(Calculator!$E$13="YES",IF(A438&lt;Calculator!$G$13,0,MIN(MIN(MOD(A438/Calculator!$F$13,1),1-MOD(A438/Calculator!$F$13,1)),ABS(MOD(A438/Calculator!$F$13,1)-0.5))),1)</f>
        <v>0.0765263157894704</v>
      </c>
      <c r="F438" s="176" t="n">
        <f aca="false">IF(Calculator!$E$14="YES",IF(A438&lt;Calculator!$G$14,0,MIN(MIN(MOD(A438/Calculator!$F$14,1),1-MOD(A438/Calculator!$F$14,1)),ABS(MOD(A438/Calculator!$F$14,1)-0.5))),1)</f>
        <v>0.0681578947368484</v>
      </c>
      <c r="G438" s="176" t="n">
        <f aca="false">IF(Calculator!$E$15="YES",IF(A438&lt;Calculator!$G$15,0,MIN(MIN(MOD(A438/Calculator!$F$15,1),1-MOD(A438/Calculator!$F$15,1)),ABS(MOD(A438/Calculator!$F$15,1)-0.5))),1)</f>
        <v>0.195421052631579</v>
      </c>
      <c r="H438" s="176" t="n">
        <f aca="false">IF(Calculator!$E$16="YES",IF(A438&lt;Calculator!$G$16,0,MIN(MIN(MOD(A438/Calculator!$F$16,1),1-MOD(A438/Calculator!$F$16,1)),ABS(MOD(A438/Calculator!$F$16,1)-0.5))),1)</f>
        <v>0.141048421052635</v>
      </c>
      <c r="I438" s="176" t="n">
        <f aca="false">IF(Calculator!$E$17="YES",IF(A438&lt;Calculator!$G$17,0,MIN(MIN(MOD(A438/Calculator!$F$17,1),1-MOD(A438/Calculator!$F$17,1)),ABS(MOD(A438/Calculator!$F$17,1)-0.5))),1)</f>
        <v>0.194157894736836</v>
      </c>
      <c r="J438" s="176" t="n">
        <f aca="false">IF(Calculator!$E$18="YES",IF(A438&lt;Calculator!$G$18,0,MIN(MIN(MOD(A438/Calculator!$F$18,1),1-MOD(A438/Calculator!$F$18,1)),ABS(MOD(A438/Calculator!$F$18,1)-0.5))),1)</f>
        <v>0.0466526315789526</v>
      </c>
      <c r="K438" s="176" t="n">
        <f aca="false">IF(Calculator!$E$19="YES",IF(A438&lt;Calculator!$G$19,0,MIN(MIN(MOD(A438/Calculator!$F$19,1),1-MOD(A438/Calculator!$F$19,1)),ABS(MOD(A438/Calculator!$F$19,1)-0.5))),1)</f>
        <v>0.221368421052633</v>
      </c>
      <c r="L438" s="176" t="n">
        <f aca="false">IF(Calculator!$E$20="YES",IF(A438&lt;Calculator!$G$20,0,MIN(MIN(MOD(A438/Calculator!$F$20,1),1-MOD(A438/Calculator!$F$20,1)),ABS(MOD(A438/Calculator!$F$20,1)-0.5))),1)</f>
        <v>1</v>
      </c>
      <c r="M438" s="176" t="n">
        <f aca="false">MIN(B438:L438)</f>
        <v>0.0466526315789526</v>
      </c>
      <c r="N438" s="176" t="n">
        <f aca="false">SUMPRODUCT(($M$5:$M$555&gt;M438)*1)+SUMPRODUCT(($M$5:$M$555=M438)*(ROW($M$5:$M$555)&lt;ROW(M438)))+1</f>
        <v>132</v>
      </c>
      <c r="O438" s="176" t="str">
        <f aca="false">IF(M438&gt;=0.2,"★★★ EXCELLENT",IF(M438&gt;=0.12,"★★  GOOD",IF(M438&gt;=0.07,"★  FAIR",IF(M438&gt;=0.025,"⚠  MARGINAL","✗  AVOID"))))</f>
        <v>⚠  MARGINAL</v>
      </c>
    </row>
    <row r="439" customFormat="false" ht="15" hidden="false" customHeight="true" outlineLevel="0" collapsed="false">
      <c r="A439" s="173" t="n">
        <v>48.4</v>
      </c>
      <c r="B439" s="174" t="n">
        <f aca="false">IF(Calculator!$E$10="YES",IF(A439&lt;Calculator!$G$10,0,MIN(MIN(MOD(A439/Calculator!$F$10,1),1-MOD(A439/Calculator!$F$10,1)),ABS(MOD(A439/Calculator!$F$10,1)-0.5))),1)</f>
        <v>1</v>
      </c>
      <c r="C439" s="174" t="n">
        <f aca="false">IF(Calculator!$E$11="YES",IF(A439&lt;Calculator!$G$11,0,MIN(MIN(MOD(A439/Calculator!$F$11,1),1-MOD(A439/Calculator!$F$11,1)),ABS(MOD(A439/Calculator!$F$11,1)-0.5))),1)</f>
        <v>1</v>
      </c>
      <c r="D439" s="174" t="n">
        <f aca="false">IF(Calculator!$E$12="YES",IF(A439&lt;Calculator!$G$12,0,MIN(MIN(MOD(A439/Calculator!$F$12,1),1-MOD(A439/Calculator!$F$12,1)),ABS(MOD(A439/Calculator!$F$12,1)-0.5))),1)</f>
        <v>1</v>
      </c>
      <c r="E439" s="174" t="n">
        <f aca="false">IF(Calculator!$E$13="YES",IF(A439&lt;Calculator!$G$13,0,MIN(MIN(MOD(A439/Calculator!$F$13,1),1-MOD(A439/Calculator!$F$13,1)),ABS(MOD(A439/Calculator!$F$13,1)-0.5))),1)</f>
        <v>0.0715087719298211</v>
      </c>
      <c r="F439" s="174" t="n">
        <f aca="false">IF(Calculator!$E$14="YES",IF(A439&lt;Calculator!$G$14,0,MIN(MIN(MOD(A439/Calculator!$F$14,1),1-MOD(A439/Calculator!$F$14,1)),ABS(MOD(A439/Calculator!$F$14,1)-0.5))),1)</f>
        <v>0.0610526315789537</v>
      </c>
      <c r="G439" s="174" t="n">
        <f aca="false">IF(Calculator!$E$15="YES",IF(A439&lt;Calculator!$G$15,0,MIN(MIN(MOD(A439/Calculator!$F$15,1),1-MOD(A439/Calculator!$F$15,1)),ABS(MOD(A439/Calculator!$F$15,1)-0.5))),1)</f>
        <v>0.185473684210526</v>
      </c>
      <c r="H439" s="174" t="n">
        <f aca="false">IF(Calculator!$E$16="YES",IF(A439&lt;Calculator!$G$16,0,MIN(MIN(MOD(A439/Calculator!$F$16,1),1-MOD(A439/Calculator!$F$16,1)),ABS(MOD(A439/Calculator!$F$16,1)-0.5))),1)</f>
        <v>0.153762807017547</v>
      </c>
      <c r="I439" s="174" t="n">
        <f aca="false">IF(Calculator!$E$17="YES",IF(A439&lt;Calculator!$G$17,0,MIN(MIN(MOD(A439/Calculator!$F$17,1),1-MOD(A439/Calculator!$F$17,1)),ABS(MOD(A439/Calculator!$F$17,1)-0.5))),1)</f>
        <v>0.209052631578942</v>
      </c>
      <c r="J439" s="174" t="n">
        <f aca="false">IF(Calculator!$E$18="YES",IF(A439&lt;Calculator!$G$18,0,MIN(MIN(MOD(A439/Calculator!$F$18,1),1-MOD(A439/Calculator!$F$18,1)),ABS(MOD(A439/Calculator!$F$18,1)-0.5))),1)</f>
        <v>0.0291508771929863</v>
      </c>
      <c r="K439" s="174" t="n">
        <f aca="false">IF(Calculator!$E$19="YES",IF(A439&lt;Calculator!$G$19,0,MIN(MIN(MOD(A439/Calculator!$F$19,1),1-MOD(A439/Calculator!$F$19,1)),ABS(MOD(A439/Calculator!$F$19,1)-0.5))),1)</f>
        <v>0.201122807017544</v>
      </c>
      <c r="L439" s="174" t="n">
        <f aca="false">IF(Calculator!$E$20="YES",IF(A439&lt;Calculator!$G$20,0,MIN(MIN(MOD(A439/Calculator!$F$20,1),1-MOD(A439/Calculator!$F$20,1)),ABS(MOD(A439/Calculator!$F$20,1)-0.5))),1)</f>
        <v>1</v>
      </c>
      <c r="M439" s="174" t="n">
        <f aca="false">MIN(B439:L439)</f>
        <v>0.0291508771929863</v>
      </c>
      <c r="N439" s="174" t="n">
        <f aca="false">SUMPRODUCT(($M$5:$M$555&gt;M439)*1)+SUMPRODUCT(($M$5:$M$555=M439)*(ROW($M$5:$M$555)&lt;ROW(M439)))+1</f>
        <v>220</v>
      </c>
      <c r="O439" s="174" t="str">
        <f aca="false">IF(M439&gt;=0.2,"★★★ EXCELLENT",IF(M439&gt;=0.12,"★★  GOOD",IF(M439&gt;=0.07,"★  FAIR",IF(M439&gt;=0.025,"⚠  MARGINAL","✗  AVOID"))))</f>
        <v>⚠  MARGINAL</v>
      </c>
    </row>
    <row r="440" customFormat="false" ht="15" hidden="false" customHeight="true" outlineLevel="0" collapsed="false">
      <c r="A440" s="175" t="n">
        <v>48.5</v>
      </c>
      <c r="B440" s="176" t="n">
        <f aca="false">IF(Calculator!$E$10="YES",IF(A440&lt;Calculator!$G$10,0,MIN(MIN(MOD(A440/Calculator!$F$10,1),1-MOD(A440/Calculator!$F$10,1)),ABS(MOD(A440/Calculator!$F$10,1)-0.5))),1)</f>
        <v>1</v>
      </c>
      <c r="C440" s="176" t="n">
        <f aca="false">IF(Calculator!$E$11="YES",IF(A440&lt;Calculator!$G$11,0,MIN(MIN(MOD(A440/Calculator!$F$11,1),1-MOD(A440/Calculator!$F$11,1)),ABS(MOD(A440/Calculator!$F$11,1)-0.5))),1)</f>
        <v>1</v>
      </c>
      <c r="D440" s="176" t="n">
        <f aca="false">IF(Calculator!$E$12="YES",IF(A440&lt;Calculator!$G$12,0,MIN(MIN(MOD(A440/Calculator!$F$12,1),1-MOD(A440/Calculator!$F$12,1)),ABS(MOD(A440/Calculator!$F$12,1)-0.5))),1)</f>
        <v>1</v>
      </c>
      <c r="E440" s="176" t="n">
        <f aca="false">IF(Calculator!$E$13="YES",IF(A440&lt;Calculator!$G$13,0,MIN(MIN(MOD(A440/Calculator!$F$13,1),1-MOD(A440/Calculator!$F$13,1)),ABS(MOD(A440/Calculator!$F$13,1)-0.5))),1)</f>
        <v>0.0664912280701722</v>
      </c>
      <c r="F440" s="176" t="n">
        <f aca="false">IF(Calculator!$E$14="YES",IF(A440&lt;Calculator!$G$14,0,MIN(MIN(MOD(A440/Calculator!$F$14,1),1-MOD(A440/Calculator!$F$14,1)),ABS(MOD(A440/Calculator!$F$14,1)-0.5))),1)</f>
        <v>0.053947368421059</v>
      </c>
      <c r="G440" s="176" t="n">
        <f aca="false">IF(Calculator!$E$15="YES",IF(A440&lt;Calculator!$G$15,0,MIN(MIN(MOD(A440/Calculator!$F$15,1),1-MOD(A440/Calculator!$F$15,1)),ABS(MOD(A440/Calculator!$F$15,1)-0.5))),1)</f>
        <v>0.175526315789473</v>
      </c>
      <c r="H440" s="176" t="n">
        <f aca="false">IF(Calculator!$E$16="YES",IF(A440&lt;Calculator!$G$16,0,MIN(MIN(MOD(A440/Calculator!$F$16,1),1-MOD(A440/Calculator!$F$16,1)),ABS(MOD(A440/Calculator!$F$16,1)-0.5))),1)</f>
        <v>0.166477192982461</v>
      </c>
      <c r="I440" s="176" t="n">
        <f aca="false">IF(Calculator!$E$17="YES",IF(A440&lt;Calculator!$G$17,0,MIN(MIN(MOD(A440/Calculator!$F$17,1),1-MOD(A440/Calculator!$F$17,1)),ABS(MOD(A440/Calculator!$F$17,1)-0.5))),1)</f>
        <v>0.223947368421047</v>
      </c>
      <c r="J440" s="176" t="n">
        <f aca="false">IF(Calculator!$E$18="YES",IF(A440&lt;Calculator!$G$18,0,MIN(MIN(MOD(A440/Calculator!$F$18,1),1-MOD(A440/Calculator!$F$18,1)),ABS(MOD(A440/Calculator!$F$18,1)-0.5))),1)</f>
        <v>0.0116491228070217</v>
      </c>
      <c r="K440" s="176" t="n">
        <f aca="false">IF(Calculator!$E$19="YES",IF(A440&lt;Calculator!$G$19,0,MIN(MIN(MOD(A440/Calculator!$F$19,1),1-MOD(A440/Calculator!$F$19,1)),ABS(MOD(A440/Calculator!$F$19,1)-0.5))),1)</f>
        <v>0.180877192982456</v>
      </c>
      <c r="L440" s="176" t="n">
        <f aca="false">IF(Calculator!$E$20="YES",IF(A440&lt;Calculator!$G$20,0,MIN(MIN(MOD(A440/Calculator!$F$20,1),1-MOD(A440/Calculator!$F$20,1)),ABS(MOD(A440/Calculator!$F$20,1)-0.5))),1)</f>
        <v>1</v>
      </c>
      <c r="M440" s="176" t="n">
        <f aca="false">MIN(B440:L440)</f>
        <v>0.0116491228070217</v>
      </c>
      <c r="N440" s="176" t="n">
        <f aca="false">SUMPRODUCT(($M$5:$M$555&gt;M440)*1)+SUMPRODUCT(($M$5:$M$555=M440)*(ROW($M$5:$M$555)&lt;ROW(M440)))+1</f>
        <v>361</v>
      </c>
      <c r="O440" s="176" t="str">
        <f aca="false">IF(M440&gt;=0.2,"★★★ EXCELLENT",IF(M440&gt;=0.12,"★★  GOOD",IF(M440&gt;=0.07,"★  FAIR",IF(M440&gt;=0.025,"⚠  MARGINAL","✗  AVOID"))))</f>
        <v>✗  AVOID</v>
      </c>
    </row>
    <row r="441" customFormat="false" ht="15" hidden="false" customHeight="true" outlineLevel="0" collapsed="false">
      <c r="A441" s="173" t="n">
        <v>48.6</v>
      </c>
      <c r="B441" s="174" t="n">
        <f aca="false">IF(Calculator!$E$10="YES",IF(A441&lt;Calculator!$G$10,0,MIN(MIN(MOD(A441/Calculator!$F$10,1),1-MOD(A441/Calculator!$F$10,1)),ABS(MOD(A441/Calculator!$F$10,1)-0.5))),1)</f>
        <v>1</v>
      </c>
      <c r="C441" s="174" t="n">
        <f aca="false">IF(Calculator!$E$11="YES",IF(A441&lt;Calculator!$G$11,0,MIN(MIN(MOD(A441/Calculator!$F$11,1),1-MOD(A441/Calculator!$F$11,1)),ABS(MOD(A441/Calculator!$F$11,1)-0.5))),1)</f>
        <v>1</v>
      </c>
      <c r="D441" s="174" t="n">
        <f aca="false">IF(Calculator!$E$12="YES",IF(A441&lt;Calculator!$G$12,0,MIN(MIN(MOD(A441/Calculator!$F$12,1),1-MOD(A441/Calculator!$F$12,1)),ABS(MOD(A441/Calculator!$F$12,1)-0.5))),1)</f>
        <v>1</v>
      </c>
      <c r="E441" s="174" t="n">
        <f aca="false">IF(Calculator!$E$13="YES",IF(A441&lt;Calculator!$G$13,0,MIN(MIN(MOD(A441/Calculator!$F$13,1),1-MOD(A441/Calculator!$F$13,1)),ABS(MOD(A441/Calculator!$F$13,1)-0.5))),1)</f>
        <v>0.0614736842105228</v>
      </c>
      <c r="F441" s="174" t="n">
        <f aca="false">IF(Calculator!$E$14="YES",IF(A441&lt;Calculator!$G$14,0,MIN(MIN(MOD(A441/Calculator!$F$14,1),1-MOD(A441/Calculator!$F$14,1)),ABS(MOD(A441/Calculator!$F$14,1)-0.5))),1)</f>
        <v>0.0468421052631638</v>
      </c>
      <c r="G441" s="174" t="n">
        <f aca="false">IF(Calculator!$E$15="YES",IF(A441&lt;Calculator!$G$15,0,MIN(MIN(MOD(A441/Calculator!$F$15,1),1-MOD(A441/Calculator!$F$15,1)),ABS(MOD(A441/Calculator!$F$15,1)-0.5))),1)</f>
        <v>0.16557894736842</v>
      </c>
      <c r="H441" s="174" t="n">
        <f aca="false">IF(Calculator!$E$16="YES",IF(A441&lt;Calculator!$G$16,0,MIN(MIN(MOD(A441/Calculator!$F$16,1),1-MOD(A441/Calculator!$F$16,1)),ABS(MOD(A441/Calculator!$F$16,1)-0.5))),1)</f>
        <v>0.179191578947373</v>
      </c>
      <c r="I441" s="174" t="n">
        <f aca="false">IF(Calculator!$E$17="YES",IF(A441&lt;Calculator!$G$17,0,MIN(MIN(MOD(A441/Calculator!$F$17,1),1-MOD(A441/Calculator!$F$17,1)),ABS(MOD(A441/Calculator!$F$17,1)-0.5))),1)</f>
        <v>0.238842105263153</v>
      </c>
      <c r="J441" s="174" t="n">
        <f aca="false">IF(Calculator!$E$18="YES",IF(A441&lt;Calculator!$G$18,0,MIN(MIN(MOD(A441/Calculator!$F$18,1),1-MOD(A441/Calculator!$F$18,1)),ABS(MOD(A441/Calculator!$F$18,1)-0.5))),1)</f>
        <v>0.00585263157894289</v>
      </c>
      <c r="K441" s="174" t="n">
        <f aca="false">IF(Calculator!$E$19="YES",IF(A441&lt;Calculator!$G$19,0,MIN(MIN(MOD(A441/Calculator!$F$19,1),1-MOD(A441/Calculator!$F$19,1)),ABS(MOD(A441/Calculator!$F$19,1)-0.5))),1)</f>
        <v>0.160631578947369</v>
      </c>
      <c r="L441" s="174" t="n">
        <f aca="false">IF(Calculator!$E$20="YES",IF(A441&lt;Calculator!$G$20,0,MIN(MIN(MOD(A441/Calculator!$F$20,1),1-MOD(A441/Calculator!$F$20,1)),ABS(MOD(A441/Calculator!$F$20,1)-0.5))),1)</f>
        <v>1</v>
      </c>
      <c r="M441" s="174" t="n">
        <f aca="false">MIN(B441:L441)</f>
        <v>0.00585263157894289</v>
      </c>
      <c r="N441" s="174" t="n">
        <f aca="false">SUMPRODUCT(($M$5:$M$555&gt;M441)*1)+SUMPRODUCT(($M$5:$M$555=M441)*(ROW($M$5:$M$555)&lt;ROW(M441)))+1</f>
        <v>422</v>
      </c>
      <c r="O441" s="174" t="str">
        <f aca="false">IF(M441&gt;=0.2,"★★★ EXCELLENT",IF(M441&gt;=0.12,"★★  GOOD",IF(M441&gt;=0.07,"★  FAIR",IF(M441&gt;=0.025,"⚠  MARGINAL","✗  AVOID"))))</f>
        <v>✗  AVOID</v>
      </c>
    </row>
    <row r="442" customFormat="false" ht="15" hidden="false" customHeight="true" outlineLevel="0" collapsed="false">
      <c r="A442" s="175" t="n">
        <v>48.7</v>
      </c>
      <c r="B442" s="176" t="n">
        <f aca="false">IF(Calculator!$E$10="YES",IF(A442&lt;Calculator!$G$10,0,MIN(MIN(MOD(A442/Calculator!$F$10,1),1-MOD(A442/Calculator!$F$10,1)),ABS(MOD(A442/Calculator!$F$10,1)-0.5))),1)</f>
        <v>1</v>
      </c>
      <c r="C442" s="176" t="n">
        <f aca="false">IF(Calculator!$E$11="YES",IF(A442&lt;Calculator!$G$11,0,MIN(MIN(MOD(A442/Calculator!$F$11,1),1-MOD(A442/Calculator!$F$11,1)),ABS(MOD(A442/Calculator!$F$11,1)-0.5))),1)</f>
        <v>1</v>
      </c>
      <c r="D442" s="176" t="n">
        <f aca="false">IF(Calculator!$E$12="YES",IF(A442&lt;Calculator!$G$12,0,MIN(MIN(MOD(A442/Calculator!$F$12,1),1-MOD(A442/Calculator!$F$12,1)),ABS(MOD(A442/Calculator!$F$12,1)-0.5))),1)</f>
        <v>1</v>
      </c>
      <c r="E442" s="176" t="n">
        <f aca="false">IF(Calculator!$E$13="YES",IF(A442&lt;Calculator!$G$13,0,MIN(MIN(MOD(A442/Calculator!$F$13,1),1-MOD(A442/Calculator!$F$13,1)),ABS(MOD(A442/Calculator!$F$13,1)-0.5))),1)</f>
        <v>0.0564561403508734</v>
      </c>
      <c r="F442" s="176" t="n">
        <f aca="false">IF(Calculator!$E$14="YES",IF(A442&lt;Calculator!$G$14,0,MIN(MIN(MOD(A442/Calculator!$F$14,1),1-MOD(A442/Calculator!$F$14,1)),ABS(MOD(A442/Calculator!$F$14,1)-0.5))),1)</f>
        <v>0.0397368421052691</v>
      </c>
      <c r="G442" s="176" t="n">
        <f aca="false">IF(Calculator!$E$15="YES",IF(A442&lt;Calculator!$G$15,0,MIN(MIN(MOD(A442/Calculator!$F$15,1),1-MOD(A442/Calculator!$F$15,1)),ABS(MOD(A442/Calculator!$F$15,1)-0.5))),1)</f>
        <v>0.155631578947368</v>
      </c>
      <c r="H442" s="176" t="n">
        <f aca="false">IF(Calculator!$E$16="YES",IF(A442&lt;Calculator!$G$16,0,MIN(MIN(MOD(A442/Calculator!$F$16,1),1-MOD(A442/Calculator!$F$16,1)),ABS(MOD(A442/Calculator!$F$16,1)-0.5))),1)</f>
        <v>0.191905964912285</v>
      </c>
      <c r="I442" s="176" t="n">
        <f aca="false">IF(Calculator!$E$17="YES",IF(A442&lt;Calculator!$G$17,0,MIN(MIN(MOD(A442/Calculator!$F$17,1),1-MOD(A442/Calculator!$F$17,1)),ABS(MOD(A442/Calculator!$F$17,1)-0.5))),1)</f>
        <v>0.246263157894742</v>
      </c>
      <c r="J442" s="176" t="n">
        <f aca="false">IF(Calculator!$E$18="YES",IF(A442&lt;Calculator!$G$18,0,MIN(MIN(MOD(A442/Calculator!$F$18,1),1-MOD(A442/Calculator!$F$18,1)),ABS(MOD(A442/Calculator!$F$18,1)-0.5))),1)</f>
        <v>0.0233543859649092</v>
      </c>
      <c r="K442" s="176" t="n">
        <f aca="false">IF(Calculator!$E$19="YES",IF(A442&lt;Calculator!$G$19,0,MIN(MIN(MOD(A442/Calculator!$F$19,1),1-MOD(A442/Calculator!$F$19,1)),ABS(MOD(A442/Calculator!$F$19,1)-0.5))),1)</f>
        <v>0.14038596491228</v>
      </c>
      <c r="L442" s="176" t="n">
        <f aca="false">IF(Calculator!$E$20="YES",IF(A442&lt;Calculator!$G$20,0,MIN(MIN(MOD(A442/Calculator!$F$20,1),1-MOD(A442/Calculator!$F$20,1)),ABS(MOD(A442/Calculator!$F$20,1)-0.5))),1)</f>
        <v>1</v>
      </c>
      <c r="M442" s="176" t="n">
        <f aca="false">MIN(B442:L442)</f>
        <v>0.0233543859649092</v>
      </c>
      <c r="N442" s="176" t="n">
        <f aca="false">SUMPRODUCT(($M$5:$M$555&gt;M442)*1)+SUMPRODUCT(($M$5:$M$555=M442)*(ROW($M$5:$M$555)&lt;ROW(M442)))+1</f>
        <v>264</v>
      </c>
      <c r="O442" s="176" t="str">
        <f aca="false">IF(M442&gt;=0.2,"★★★ EXCELLENT",IF(M442&gt;=0.12,"★★  GOOD",IF(M442&gt;=0.07,"★  FAIR",IF(M442&gt;=0.025,"⚠  MARGINAL","✗  AVOID"))))</f>
        <v>✗  AVOID</v>
      </c>
    </row>
    <row r="443" customFormat="false" ht="15" hidden="false" customHeight="true" outlineLevel="0" collapsed="false">
      <c r="A443" s="173" t="n">
        <v>48.8</v>
      </c>
      <c r="B443" s="174" t="n">
        <f aca="false">IF(Calculator!$E$10="YES",IF(A443&lt;Calculator!$G$10,0,MIN(MIN(MOD(A443/Calculator!$F$10,1),1-MOD(A443/Calculator!$F$10,1)),ABS(MOD(A443/Calculator!$F$10,1)-0.5))),1)</f>
        <v>1</v>
      </c>
      <c r="C443" s="174" t="n">
        <f aca="false">IF(Calculator!$E$11="YES",IF(A443&lt;Calculator!$G$11,0,MIN(MIN(MOD(A443/Calculator!$F$11,1),1-MOD(A443/Calculator!$F$11,1)),ABS(MOD(A443/Calculator!$F$11,1)-0.5))),1)</f>
        <v>1</v>
      </c>
      <c r="D443" s="174" t="n">
        <f aca="false">IF(Calculator!$E$12="YES",IF(A443&lt;Calculator!$G$12,0,MIN(MIN(MOD(A443/Calculator!$F$12,1),1-MOD(A443/Calculator!$F$12,1)),ABS(MOD(A443/Calculator!$F$12,1)-0.5))),1)</f>
        <v>1</v>
      </c>
      <c r="E443" s="174" t="n">
        <f aca="false">IF(Calculator!$E$13="YES",IF(A443&lt;Calculator!$G$13,0,MIN(MIN(MOD(A443/Calculator!$F$13,1),1-MOD(A443/Calculator!$F$13,1)),ABS(MOD(A443/Calculator!$F$13,1)-0.5))),1)</f>
        <v>0.0514385964912245</v>
      </c>
      <c r="F443" s="174" t="n">
        <f aca="false">IF(Calculator!$E$14="YES",IF(A443&lt;Calculator!$G$14,0,MIN(MIN(MOD(A443/Calculator!$F$14,1),1-MOD(A443/Calculator!$F$14,1)),ABS(MOD(A443/Calculator!$F$14,1)-0.5))),1)</f>
        <v>0.0326315789473748</v>
      </c>
      <c r="G443" s="174" t="n">
        <f aca="false">IF(Calculator!$E$15="YES",IF(A443&lt;Calculator!$G$15,0,MIN(MIN(MOD(A443/Calculator!$F$15,1),1-MOD(A443/Calculator!$F$15,1)),ABS(MOD(A443/Calculator!$F$15,1)-0.5))),1)</f>
        <v>0.145684210526316</v>
      </c>
      <c r="H443" s="174" t="n">
        <f aca="false">IF(Calculator!$E$16="YES",IF(A443&lt;Calculator!$G$16,0,MIN(MIN(MOD(A443/Calculator!$F$16,1),1-MOD(A443/Calculator!$F$16,1)),ABS(MOD(A443/Calculator!$F$16,1)-0.5))),1)</f>
        <v>0.204620350877197</v>
      </c>
      <c r="I443" s="174" t="n">
        <f aca="false">IF(Calculator!$E$17="YES",IF(A443&lt;Calculator!$G$17,0,MIN(MIN(MOD(A443/Calculator!$F$17,1),1-MOD(A443/Calculator!$F$17,1)),ABS(MOD(A443/Calculator!$F$17,1)-0.5))),1)</f>
        <v>0.231368421052638</v>
      </c>
      <c r="J443" s="174" t="n">
        <f aca="false">IF(Calculator!$E$18="YES",IF(A443&lt;Calculator!$G$18,0,MIN(MIN(MOD(A443/Calculator!$F$18,1),1-MOD(A443/Calculator!$F$18,1)),ABS(MOD(A443/Calculator!$F$18,1)-0.5))),1)</f>
        <v>0.040856140350872</v>
      </c>
      <c r="K443" s="174" t="n">
        <f aca="false">IF(Calculator!$E$19="YES",IF(A443&lt;Calculator!$G$19,0,MIN(MIN(MOD(A443/Calculator!$F$19,1),1-MOD(A443/Calculator!$F$19,1)),ABS(MOD(A443/Calculator!$F$19,1)-0.5))),1)</f>
        <v>0.120140350877193</v>
      </c>
      <c r="L443" s="174" t="n">
        <f aca="false">IF(Calculator!$E$20="YES",IF(A443&lt;Calculator!$G$20,0,MIN(MIN(MOD(A443/Calculator!$F$20,1),1-MOD(A443/Calculator!$F$20,1)),ABS(MOD(A443/Calculator!$F$20,1)-0.5))),1)</f>
        <v>1</v>
      </c>
      <c r="M443" s="174" t="n">
        <f aca="false">MIN(B443:L443)</f>
        <v>0.0326315789473748</v>
      </c>
      <c r="N443" s="174" t="n">
        <f aca="false">SUMPRODUCT(($M$5:$M$555&gt;M443)*1)+SUMPRODUCT(($M$5:$M$555=M443)*(ROW($M$5:$M$555)&lt;ROW(M443)))+1</f>
        <v>198</v>
      </c>
      <c r="O443" s="174" t="str">
        <f aca="false">IF(M443&gt;=0.2,"★★★ EXCELLENT",IF(M443&gt;=0.12,"★★  GOOD",IF(M443&gt;=0.07,"★  FAIR",IF(M443&gt;=0.025,"⚠  MARGINAL","✗  AVOID"))))</f>
        <v>⚠  MARGINAL</v>
      </c>
    </row>
    <row r="444" customFormat="false" ht="15" hidden="false" customHeight="true" outlineLevel="0" collapsed="false">
      <c r="A444" s="175" t="n">
        <v>48.9</v>
      </c>
      <c r="B444" s="176" t="n">
        <f aca="false">IF(Calculator!$E$10="YES",IF(A444&lt;Calculator!$G$10,0,MIN(MIN(MOD(A444/Calculator!$F$10,1),1-MOD(A444/Calculator!$F$10,1)),ABS(MOD(A444/Calculator!$F$10,1)-0.5))),1)</f>
        <v>1</v>
      </c>
      <c r="C444" s="176" t="n">
        <f aca="false">IF(Calculator!$E$11="YES",IF(A444&lt;Calculator!$G$11,0,MIN(MIN(MOD(A444/Calculator!$F$11,1),1-MOD(A444/Calculator!$F$11,1)),ABS(MOD(A444/Calculator!$F$11,1)-0.5))),1)</f>
        <v>1</v>
      </c>
      <c r="D444" s="176" t="n">
        <f aca="false">IF(Calculator!$E$12="YES",IF(A444&lt;Calculator!$G$12,0,MIN(MIN(MOD(A444/Calculator!$F$12,1),1-MOD(A444/Calculator!$F$12,1)),ABS(MOD(A444/Calculator!$F$12,1)-0.5))),1)</f>
        <v>1</v>
      </c>
      <c r="E444" s="176" t="n">
        <f aca="false">IF(Calculator!$E$13="YES",IF(A444&lt;Calculator!$G$13,0,MIN(MIN(MOD(A444/Calculator!$F$13,1),1-MOD(A444/Calculator!$F$13,1)),ABS(MOD(A444/Calculator!$F$13,1)-0.5))),1)</f>
        <v>0.0464210526315756</v>
      </c>
      <c r="F444" s="176" t="n">
        <f aca="false">IF(Calculator!$E$14="YES",IF(A444&lt;Calculator!$G$14,0,MIN(MIN(MOD(A444/Calculator!$F$14,1),1-MOD(A444/Calculator!$F$14,1)),ABS(MOD(A444/Calculator!$F$14,1)-0.5))),1)</f>
        <v>0.0255263157894801</v>
      </c>
      <c r="G444" s="176" t="n">
        <f aca="false">IF(Calculator!$E$15="YES",IF(A444&lt;Calculator!$G$15,0,MIN(MIN(MOD(A444/Calculator!$F$15,1),1-MOD(A444/Calculator!$F$15,1)),ABS(MOD(A444/Calculator!$F$15,1)-0.5))),1)</f>
        <v>0.135736842105263</v>
      </c>
      <c r="H444" s="176" t="n">
        <f aca="false">IF(Calculator!$E$16="YES",IF(A444&lt;Calculator!$G$16,0,MIN(MIN(MOD(A444/Calculator!$F$16,1),1-MOD(A444/Calculator!$F$16,1)),ABS(MOD(A444/Calculator!$F$16,1)-0.5))),1)</f>
        <v>0.217334736842109</v>
      </c>
      <c r="I444" s="176" t="n">
        <f aca="false">IF(Calculator!$E$17="YES",IF(A444&lt;Calculator!$G$17,0,MIN(MIN(MOD(A444/Calculator!$F$17,1),1-MOD(A444/Calculator!$F$17,1)),ABS(MOD(A444/Calculator!$F$17,1)-0.5))),1)</f>
        <v>0.216473684210532</v>
      </c>
      <c r="J444" s="176" t="n">
        <f aca="false">IF(Calculator!$E$18="YES",IF(A444&lt;Calculator!$G$18,0,MIN(MIN(MOD(A444/Calculator!$F$18,1),1-MOD(A444/Calculator!$F$18,1)),ABS(MOD(A444/Calculator!$F$18,1)-0.5))),1)</f>
        <v>0.0583578947368384</v>
      </c>
      <c r="K444" s="176" t="n">
        <f aca="false">IF(Calculator!$E$19="YES",IF(A444&lt;Calculator!$G$19,0,MIN(MIN(MOD(A444/Calculator!$F$19,1),1-MOD(A444/Calculator!$F$19,1)),ABS(MOD(A444/Calculator!$F$19,1)-0.5))),1)</f>
        <v>0.0998947368421064</v>
      </c>
      <c r="L444" s="176" t="n">
        <f aca="false">IF(Calculator!$E$20="YES",IF(A444&lt;Calculator!$G$20,0,MIN(MIN(MOD(A444/Calculator!$F$20,1),1-MOD(A444/Calculator!$F$20,1)),ABS(MOD(A444/Calculator!$F$20,1)-0.5))),1)</f>
        <v>1</v>
      </c>
      <c r="M444" s="176" t="n">
        <f aca="false">MIN(B444:L444)</f>
        <v>0.0255263157894801</v>
      </c>
      <c r="N444" s="176" t="n">
        <f aca="false">SUMPRODUCT(($M$5:$M$555&gt;M444)*1)+SUMPRODUCT(($M$5:$M$555=M444)*(ROW($M$5:$M$555)&lt;ROW(M444)))+1</f>
        <v>249</v>
      </c>
      <c r="O444" s="176" t="str">
        <f aca="false">IF(M444&gt;=0.2,"★★★ EXCELLENT",IF(M444&gt;=0.12,"★★  GOOD",IF(M444&gt;=0.07,"★  FAIR",IF(M444&gt;=0.025,"⚠  MARGINAL","✗  AVOID"))))</f>
        <v>⚠  MARGINAL</v>
      </c>
    </row>
    <row r="445" customFormat="false" ht="15" hidden="false" customHeight="true" outlineLevel="0" collapsed="false">
      <c r="A445" s="173" t="n">
        <v>49</v>
      </c>
      <c r="B445" s="174" t="n">
        <f aca="false">IF(Calculator!$E$10="YES",IF(A445&lt;Calculator!$G$10,0,MIN(MIN(MOD(A445/Calculator!$F$10,1),1-MOD(A445/Calculator!$F$10,1)),ABS(MOD(A445/Calculator!$F$10,1)-0.5))),1)</f>
        <v>1</v>
      </c>
      <c r="C445" s="174" t="n">
        <f aca="false">IF(Calculator!$E$11="YES",IF(A445&lt;Calculator!$G$11,0,MIN(MIN(MOD(A445/Calculator!$F$11,1),1-MOD(A445/Calculator!$F$11,1)),ABS(MOD(A445/Calculator!$F$11,1)-0.5))),1)</f>
        <v>1</v>
      </c>
      <c r="D445" s="174" t="n">
        <f aca="false">IF(Calculator!$E$12="YES",IF(A445&lt;Calculator!$G$12,0,MIN(MIN(MOD(A445/Calculator!$F$12,1),1-MOD(A445/Calculator!$F$12,1)),ABS(MOD(A445/Calculator!$F$12,1)-0.5))),1)</f>
        <v>1</v>
      </c>
      <c r="E445" s="174" t="n">
        <f aca="false">IF(Calculator!$E$13="YES",IF(A445&lt;Calculator!$G$13,0,MIN(MIN(MOD(A445/Calculator!$F$13,1),1-MOD(A445/Calculator!$F$13,1)),ABS(MOD(A445/Calculator!$F$13,1)-0.5))),1)</f>
        <v>0.0414035087719262</v>
      </c>
      <c r="F445" s="174" t="n">
        <f aca="false">IF(Calculator!$E$14="YES",IF(A445&lt;Calculator!$G$14,0,MIN(MIN(MOD(A445/Calculator!$F$14,1),1-MOD(A445/Calculator!$F$14,1)),ABS(MOD(A445/Calculator!$F$14,1)-0.5))),1)</f>
        <v>0.0184210526315853</v>
      </c>
      <c r="G445" s="174" t="n">
        <f aca="false">IF(Calculator!$E$15="YES",IF(A445&lt;Calculator!$G$15,0,MIN(MIN(MOD(A445/Calculator!$F$15,1),1-MOD(A445/Calculator!$F$15,1)),ABS(MOD(A445/Calculator!$F$15,1)-0.5))),1)</f>
        <v>0.12578947368421</v>
      </c>
      <c r="H445" s="174" t="n">
        <f aca="false">IF(Calculator!$E$16="YES",IF(A445&lt;Calculator!$G$16,0,MIN(MIN(MOD(A445/Calculator!$F$16,1),1-MOD(A445/Calculator!$F$16,1)),ABS(MOD(A445/Calculator!$F$16,1)-0.5))),1)</f>
        <v>0.230049122807022</v>
      </c>
      <c r="I445" s="174" t="n">
        <f aca="false">IF(Calculator!$E$17="YES",IF(A445&lt;Calculator!$G$17,0,MIN(MIN(MOD(A445/Calculator!$F$17,1),1-MOD(A445/Calculator!$F$17,1)),ABS(MOD(A445/Calculator!$F$17,1)-0.5))),1)</f>
        <v>0.201578947368427</v>
      </c>
      <c r="J445" s="174" t="n">
        <f aca="false">IF(Calculator!$E$18="YES",IF(A445&lt;Calculator!$G$18,0,MIN(MIN(MOD(A445/Calculator!$F$18,1),1-MOD(A445/Calculator!$F$18,1)),ABS(MOD(A445/Calculator!$F$18,1)-0.5))),1)</f>
        <v>0.075859649122803</v>
      </c>
      <c r="K445" s="174" t="n">
        <f aca="false">IF(Calculator!$E$19="YES",IF(A445&lt;Calculator!$G$19,0,MIN(MIN(MOD(A445/Calculator!$F$19,1),1-MOD(A445/Calculator!$F$19,1)),ABS(MOD(A445/Calculator!$F$19,1)-0.5))),1)</f>
        <v>0.0796491228070178</v>
      </c>
      <c r="L445" s="174" t="n">
        <f aca="false">IF(Calculator!$E$20="YES",IF(A445&lt;Calculator!$G$20,0,MIN(MIN(MOD(A445/Calculator!$F$20,1),1-MOD(A445/Calculator!$F$20,1)),ABS(MOD(A445/Calculator!$F$20,1)-0.5))),1)</f>
        <v>1</v>
      </c>
      <c r="M445" s="174" t="n">
        <f aca="false">MIN(B445:L445)</f>
        <v>0.0184210526315853</v>
      </c>
      <c r="N445" s="174" t="n">
        <f aca="false">SUMPRODUCT(($M$5:$M$555&gt;M445)*1)+SUMPRODUCT(($M$5:$M$555=M445)*(ROW($M$5:$M$555)&lt;ROW(M445)))+1</f>
        <v>306</v>
      </c>
      <c r="O445" s="174" t="str">
        <f aca="false">IF(M445&gt;=0.2,"★★★ EXCELLENT",IF(M445&gt;=0.12,"★★  GOOD",IF(M445&gt;=0.07,"★  FAIR",IF(M445&gt;=0.025,"⚠  MARGINAL","✗  AVOID"))))</f>
        <v>✗  AVOID</v>
      </c>
    </row>
    <row r="446" customFormat="false" ht="15" hidden="false" customHeight="true" outlineLevel="0" collapsed="false">
      <c r="A446" s="175" t="n">
        <v>49.1</v>
      </c>
      <c r="B446" s="176" t="n">
        <f aca="false">IF(Calculator!$E$10="YES",IF(A446&lt;Calculator!$G$10,0,MIN(MIN(MOD(A446/Calculator!$F$10,1),1-MOD(A446/Calculator!$F$10,1)),ABS(MOD(A446/Calculator!$F$10,1)-0.5))),1)</f>
        <v>1</v>
      </c>
      <c r="C446" s="176" t="n">
        <f aca="false">IF(Calculator!$E$11="YES",IF(A446&lt;Calculator!$G$11,0,MIN(MIN(MOD(A446/Calculator!$F$11,1),1-MOD(A446/Calculator!$F$11,1)),ABS(MOD(A446/Calculator!$F$11,1)-0.5))),1)</f>
        <v>1</v>
      </c>
      <c r="D446" s="176" t="n">
        <f aca="false">IF(Calculator!$E$12="YES",IF(A446&lt;Calculator!$G$12,0,MIN(MIN(MOD(A446/Calculator!$F$12,1),1-MOD(A446/Calculator!$F$12,1)),ABS(MOD(A446/Calculator!$F$12,1)-0.5))),1)</f>
        <v>1</v>
      </c>
      <c r="E446" s="176" t="n">
        <f aca="false">IF(Calculator!$E$13="YES",IF(A446&lt;Calculator!$G$13,0,MIN(MIN(MOD(A446/Calculator!$F$13,1),1-MOD(A446/Calculator!$F$13,1)),ABS(MOD(A446/Calculator!$F$13,1)-0.5))),1)</f>
        <v>0.0363859649122773</v>
      </c>
      <c r="F446" s="176" t="n">
        <f aca="false">IF(Calculator!$E$14="YES",IF(A446&lt;Calculator!$G$14,0,MIN(MIN(MOD(A446/Calculator!$F$14,1),1-MOD(A446/Calculator!$F$14,1)),ABS(MOD(A446/Calculator!$F$14,1)-0.5))),1)</f>
        <v>0.0113157894736902</v>
      </c>
      <c r="G446" s="176" t="n">
        <f aca="false">IF(Calculator!$E$15="YES",IF(A446&lt;Calculator!$G$15,0,MIN(MIN(MOD(A446/Calculator!$F$15,1),1-MOD(A446/Calculator!$F$15,1)),ABS(MOD(A446/Calculator!$F$15,1)-0.5))),1)</f>
        <v>0.115842105263157</v>
      </c>
      <c r="H446" s="176" t="n">
        <f aca="false">IF(Calculator!$E$16="YES",IF(A446&lt;Calculator!$G$16,0,MIN(MIN(MOD(A446/Calculator!$F$16,1),1-MOD(A446/Calculator!$F$16,1)),ABS(MOD(A446/Calculator!$F$16,1)-0.5))),1)</f>
        <v>0.242763508771934</v>
      </c>
      <c r="I446" s="176" t="n">
        <f aca="false">IF(Calculator!$E$17="YES",IF(A446&lt;Calculator!$G$17,0,MIN(MIN(MOD(A446/Calculator!$F$17,1),1-MOD(A446/Calculator!$F$17,1)),ABS(MOD(A446/Calculator!$F$17,1)-0.5))),1)</f>
        <v>0.186684210526321</v>
      </c>
      <c r="J446" s="176" t="n">
        <f aca="false">IF(Calculator!$E$18="YES",IF(A446&lt;Calculator!$G$18,0,MIN(MIN(MOD(A446/Calculator!$F$18,1),1-MOD(A446/Calculator!$F$18,1)),ABS(MOD(A446/Calculator!$F$18,1)-0.5))),1)</f>
        <v>0.0933614035087675</v>
      </c>
      <c r="K446" s="176" t="n">
        <f aca="false">IF(Calculator!$E$19="YES",IF(A446&lt;Calculator!$G$19,0,MIN(MIN(MOD(A446/Calculator!$F$19,1),1-MOD(A446/Calculator!$F$19,1)),ABS(MOD(A446/Calculator!$F$19,1)-0.5))),1)</f>
        <v>0.0594035087719291</v>
      </c>
      <c r="L446" s="176" t="n">
        <f aca="false">IF(Calculator!$E$20="YES",IF(A446&lt;Calculator!$G$20,0,MIN(MIN(MOD(A446/Calculator!$F$20,1),1-MOD(A446/Calculator!$F$20,1)),ABS(MOD(A446/Calculator!$F$20,1)-0.5))),1)</f>
        <v>1</v>
      </c>
      <c r="M446" s="176" t="n">
        <f aca="false">MIN(B446:L446)</f>
        <v>0.0113157894736902</v>
      </c>
      <c r="N446" s="176" t="n">
        <f aca="false">SUMPRODUCT(($M$5:$M$555&gt;M446)*1)+SUMPRODUCT(($M$5:$M$555=M446)*(ROW($M$5:$M$555)&lt;ROW(M446)))+1</f>
        <v>363</v>
      </c>
      <c r="O446" s="176" t="str">
        <f aca="false">IF(M446&gt;=0.2,"★★★ EXCELLENT",IF(M446&gt;=0.12,"★★  GOOD",IF(M446&gt;=0.07,"★  FAIR",IF(M446&gt;=0.025,"⚠  MARGINAL","✗  AVOID"))))</f>
        <v>✗  AVOID</v>
      </c>
    </row>
    <row r="447" customFormat="false" ht="15" hidden="false" customHeight="true" outlineLevel="0" collapsed="false">
      <c r="A447" s="173" t="n">
        <v>49.2</v>
      </c>
      <c r="B447" s="174" t="n">
        <f aca="false">IF(Calculator!$E$10="YES",IF(A447&lt;Calculator!$G$10,0,MIN(MIN(MOD(A447/Calculator!$F$10,1),1-MOD(A447/Calculator!$F$10,1)),ABS(MOD(A447/Calculator!$F$10,1)-0.5))),1)</f>
        <v>1</v>
      </c>
      <c r="C447" s="174" t="n">
        <f aca="false">IF(Calculator!$E$11="YES",IF(A447&lt;Calculator!$G$11,0,MIN(MIN(MOD(A447/Calculator!$F$11,1),1-MOD(A447/Calculator!$F$11,1)),ABS(MOD(A447/Calculator!$F$11,1)-0.5))),1)</f>
        <v>1</v>
      </c>
      <c r="D447" s="174" t="n">
        <f aca="false">IF(Calculator!$E$12="YES",IF(A447&lt;Calculator!$G$12,0,MIN(MIN(MOD(A447/Calculator!$F$12,1),1-MOD(A447/Calculator!$F$12,1)),ABS(MOD(A447/Calculator!$F$12,1)-0.5))),1)</f>
        <v>1</v>
      </c>
      <c r="E447" s="174" t="n">
        <f aca="false">IF(Calculator!$E$13="YES",IF(A447&lt;Calculator!$G$13,0,MIN(MIN(MOD(A447/Calculator!$F$13,1),1-MOD(A447/Calculator!$F$13,1)),ABS(MOD(A447/Calculator!$F$13,1)-0.5))),1)</f>
        <v>0.0313684210526279</v>
      </c>
      <c r="F447" s="174" t="n">
        <f aca="false">IF(Calculator!$E$14="YES",IF(A447&lt;Calculator!$G$14,0,MIN(MIN(MOD(A447/Calculator!$F$14,1),1-MOD(A447/Calculator!$F$14,1)),ABS(MOD(A447/Calculator!$F$14,1)-0.5))),1)</f>
        <v>0.00421052631579544</v>
      </c>
      <c r="G447" s="174" t="n">
        <f aca="false">IF(Calculator!$E$15="YES",IF(A447&lt;Calculator!$G$15,0,MIN(MIN(MOD(A447/Calculator!$F$15,1),1-MOD(A447/Calculator!$F$15,1)),ABS(MOD(A447/Calculator!$F$15,1)-0.5))),1)</f>
        <v>0.105894736842105</v>
      </c>
      <c r="H447" s="174" t="n">
        <f aca="false">IF(Calculator!$E$16="YES",IF(A447&lt;Calculator!$G$16,0,MIN(MIN(MOD(A447/Calculator!$F$16,1),1-MOD(A447/Calculator!$F$16,1)),ABS(MOD(A447/Calculator!$F$16,1)-0.5))),1)</f>
        <v>0.244522105263154</v>
      </c>
      <c r="I447" s="174" t="n">
        <f aca="false">IF(Calculator!$E$17="YES",IF(A447&lt;Calculator!$G$17,0,MIN(MIN(MOD(A447/Calculator!$F$17,1),1-MOD(A447/Calculator!$F$17,1)),ABS(MOD(A447/Calculator!$F$17,1)-0.5))),1)</f>
        <v>0.171789473684216</v>
      </c>
      <c r="J447" s="174" t="n">
        <f aca="false">IF(Calculator!$E$18="YES",IF(A447&lt;Calculator!$G$18,0,MIN(MIN(MOD(A447/Calculator!$F$18,1),1-MOD(A447/Calculator!$F$18,1)),ABS(MOD(A447/Calculator!$F$18,1)-0.5))),1)</f>
        <v>0.110863157894734</v>
      </c>
      <c r="K447" s="174" t="n">
        <f aca="false">IF(Calculator!$E$19="YES",IF(A447&lt;Calculator!$G$19,0,MIN(MIN(MOD(A447/Calculator!$F$19,1),1-MOD(A447/Calculator!$F$19,1)),ABS(MOD(A447/Calculator!$F$19,1)-0.5))),1)</f>
        <v>0.0391578947368423</v>
      </c>
      <c r="L447" s="174" t="n">
        <f aca="false">IF(Calculator!$E$20="YES",IF(A447&lt;Calculator!$G$20,0,MIN(MIN(MOD(A447/Calculator!$F$20,1),1-MOD(A447/Calculator!$F$20,1)),ABS(MOD(A447/Calculator!$F$20,1)-0.5))),1)</f>
        <v>1</v>
      </c>
      <c r="M447" s="174" t="n">
        <f aca="false">MIN(B447:L447)</f>
        <v>0.00421052631579544</v>
      </c>
      <c r="N447" s="174" t="n">
        <f aca="false">SUMPRODUCT(($M$5:$M$555&gt;M447)*1)+SUMPRODUCT(($M$5:$M$555=M447)*(ROW($M$5:$M$555)&lt;ROW(M447)))+1</f>
        <v>444</v>
      </c>
      <c r="O447" s="174" t="str">
        <f aca="false">IF(M447&gt;=0.2,"★★★ EXCELLENT",IF(M447&gt;=0.12,"★★  GOOD",IF(M447&gt;=0.07,"★  FAIR",IF(M447&gt;=0.025,"⚠  MARGINAL","✗  AVOID"))))</f>
        <v>✗  AVOID</v>
      </c>
    </row>
    <row r="448" customFormat="false" ht="15" hidden="false" customHeight="true" outlineLevel="0" collapsed="false">
      <c r="A448" s="175" t="n">
        <v>49.3</v>
      </c>
      <c r="B448" s="176" t="n">
        <f aca="false">IF(Calculator!$E$10="YES",IF(A448&lt;Calculator!$G$10,0,MIN(MIN(MOD(A448/Calculator!$F$10,1),1-MOD(A448/Calculator!$F$10,1)),ABS(MOD(A448/Calculator!$F$10,1)-0.5))),1)</f>
        <v>1</v>
      </c>
      <c r="C448" s="176" t="n">
        <f aca="false">IF(Calculator!$E$11="YES",IF(A448&lt;Calculator!$G$11,0,MIN(MIN(MOD(A448/Calculator!$F$11,1),1-MOD(A448/Calculator!$F$11,1)),ABS(MOD(A448/Calculator!$F$11,1)-0.5))),1)</f>
        <v>1</v>
      </c>
      <c r="D448" s="176" t="n">
        <f aca="false">IF(Calculator!$E$12="YES",IF(A448&lt;Calculator!$G$12,0,MIN(MIN(MOD(A448/Calculator!$F$12,1),1-MOD(A448/Calculator!$F$12,1)),ABS(MOD(A448/Calculator!$F$12,1)-0.5))),1)</f>
        <v>1</v>
      </c>
      <c r="E448" s="176" t="n">
        <f aca="false">IF(Calculator!$E$13="YES",IF(A448&lt;Calculator!$G$13,0,MIN(MIN(MOD(A448/Calculator!$F$13,1),1-MOD(A448/Calculator!$F$13,1)),ABS(MOD(A448/Calculator!$F$13,1)-0.5))),1)</f>
        <v>0.026350877192979</v>
      </c>
      <c r="F448" s="176" t="n">
        <f aca="false">IF(Calculator!$E$14="YES",IF(A448&lt;Calculator!$G$14,0,MIN(MIN(MOD(A448/Calculator!$F$14,1),1-MOD(A448/Calculator!$F$14,1)),ABS(MOD(A448/Calculator!$F$14,1)-0.5))),1)</f>
        <v>0.00289473684209884</v>
      </c>
      <c r="G448" s="176" t="n">
        <f aca="false">IF(Calculator!$E$15="YES",IF(A448&lt;Calculator!$G$15,0,MIN(MIN(MOD(A448/Calculator!$F$15,1),1-MOD(A448/Calculator!$F$15,1)),ABS(MOD(A448/Calculator!$F$15,1)-0.5))),1)</f>
        <v>0.0959473684210526</v>
      </c>
      <c r="H448" s="176" t="n">
        <f aca="false">IF(Calculator!$E$16="YES",IF(A448&lt;Calculator!$G$16,0,MIN(MIN(MOD(A448/Calculator!$F$16,1),1-MOD(A448/Calculator!$F$16,1)),ABS(MOD(A448/Calculator!$F$16,1)-0.5))),1)</f>
        <v>0.231807719298242</v>
      </c>
      <c r="I448" s="176" t="n">
        <f aca="false">IF(Calculator!$E$17="YES",IF(A448&lt;Calculator!$G$17,0,MIN(MIN(MOD(A448/Calculator!$F$17,1),1-MOD(A448/Calculator!$F$17,1)),ABS(MOD(A448/Calculator!$F$17,1)-0.5))),1)</f>
        <v>0.156894736842111</v>
      </c>
      <c r="J448" s="176" t="n">
        <f aca="false">IF(Calculator!$E$18="YES",IF(A448&lt;Calculator!$G$18,0,MIN(MIN(MOD(A448/Calculator!$F$18,1),1-MOD(A448/Calculator!$F$18,1)),ABS(MOD(A448/Calculator!$F$18,1)-0.5))),1)</f>
        <v>0.128364912280697</v>
      </c>
      <c r="K448" s="176" t="n">
        <f aca="false">IF(Calculator!$E$19="YES",IF(A448&lt;Calculator!$G$19,0,MIN(MIN(MOD(A448/Calculator!$F$19,1),1-MOD(A448/Calculator!$F$19,1)),ABS(MOD(A448/Calculator!$F$19,1)-0.5))),1)</f>
        <v>0.0189122807017554</v>
      </c>
      <c r="L448" s="176" t="n">
        <f aca="false">IF(Calculator!$E$20="YES",IF(A448&lt;Calculator!$G$20,0,MIN(MIN(MOD(A448/Calculator!$F$20,1),1-MOD(A448/Calculator!$F$20,1)),ABS(MOD(A448/Calculator!$F$20,1)-0.5))),1)</f>
        <v>1</v>
      </c>
      <c r="M448" s="176" t="n">
        <f aca="false">MIN(B448:L448)</f>
        <v>0.00289473684209884</v>
      </c>
      <c r="N448" s="176" t="n">
        <f aca="false">SUMPRODUCT(($M$5:$M$555&gt;M448)*1)+SUMPRODUCT(($M$5:$M$555=M448)*(ROW($M$5:$M$555)&lt;ROW(M448)))+1</f>
        <v>464</v>
      </c>
      <c r="O448" s="176" t="str">
        <f aca="false">IF(M448&gt;=0.2,"★★★ EXCELLENT",IF(M448&gt;=0.12,"★★  GOOD",IF(M448&gt;=0.07,"★  FAIR",IF(M448&gt;=0.025,"⚠  MARGINAL","✗  AVOID"))))</f>
        <v>✗  AVOID</v>
      </c>
    </row>
    <row r="449" customFormat="false" ht="15" hidden="false" customHeight="true" outlineLevel="0" collapsed="false">
      <c r="A449" s="173" t="n">
        <v>49.4</v>
      </c>
      <c r="B449" s="174" t="n">
        <f aca="false">IF(Calculator!$E$10="YES",IF(A449&lt;Calculator!$G$10,0,MIN(MIN(MOD(A449/Calculator!$F$10,1),1-MOD(A449/Calculator!$F$10,1)),ABS(MOD(A449/Calculator!$F$10,1)-0.5))),1)</f>
        <v>1</v>
      </c>
      <c r="C449" s="174" t="n">
        <f aca="false">IF(Calculator!$E$11="YES",IF(A449&lt;Calculator!$G$11,0,MIN(MIN(MOD(A449/Calculator!$F$11,1),1-MOD(A449/Calculator!$F$11,1)),ABS(MOD(A449/Calculator!$F$11,1)-0.5))),1)</f>
        <v>1</v>
      </c>
      <c r="D449" s="174" t="n">
        <f aca="false">IF(Calculator!$E$12="YES",IF(A449&lt;Calculator!$G$12,0,MIN(MIN(MOD(A449/Calculator!$F$12,1),1-MOD(A449/Calculator!$F$12,1)),ABS(MOD(A449/Calculator!$F$12,1)-0.5))),1)</f>
        <v>1</v>
      </c>
      <c r="E449" s="174" t="n">
        <f aca="false">IF(Calculator!$E$13="YES",IF(A449&lt;Calculator!$G$13,0,MIN(MIN(MOD(A449/Calculator!$F$13,1),1-MOD(A449/Calculator!$F$13,1)),ABS(MOD(A449/Calculator!$F$13,1)-0.5))),1)</f>
        <v>0.0213333333333297</v>
      </c>
      <c r="F449" s="174" t="n">
        <f aca="false">IF(Calculator!$E$14="YES",IF(A449&lt;Calculator!$G$14,0,MIN(MIN(MOD(A449/Calculator!$F$14,1),1-MOD(A449/Calculator!$F$14,1)),ABS(MOD(A449/Calculator!$F$14,1)-0.5))),1)</f>
        <v>0.00999999999999357</v>
      </c>
      <c r="G449" s="174" t="n">
        <f aca="false">IF(Calculator!$E$15="YES",IF(A449&lt;Calculator!$G$15,0,MIN(MIN(MOD(A449/Calculator!$F$15,1),1-MOD(A449/Calculator!$F$15,1)),ABS(MOD(A449/Calculator!$F$15,1)-0.5))),1)</f>
        <v>0.0859999999999994</v>
      </c>
      <c r="H449" s="174" t="n">
        <f aca="false">IF(Calculator!$E$16="YES",IF(A449&lt;Calculator!$G$16,0,MIN(MIN(MOD(A449/Calculator!$F$16,1),1-MOD(A449/Calculator!$F$16,1)),ABS(MOD(A449/Calculator!$F$16,1)-0.5))),1)</f>
        <v>0.219093333333329</v>
      </c>
      <c r="I449" s="174" t="n">
        <f aca="false">IF(Calculator!$E$17="YES",IF(A449&lt;Calculator!$G$17,0,MIN(MIN(MOD(A449/Calculator!$F$17,1),1-MOD(A449/Calculator!$F$17,1)),ABS(MOD(A449/Calculator!$F$17,1)-0.5))),1)</f>
        <v>0.142000000000006</v>
      </c>
      <c r="J449" s="174" t="n">
        <f aca="false">IF(Calculator!$E$18="YES",IF(A449&lt;Calculator!$G$18,0,MIN(MIN(MOD(A449/Calculator!$F$18,1),1-MOD(A449/Calculator!$F$18,1)),ABS(MOD(A449/Calculator!$F$18,1)-0.5))),1)</f>
        <v>0.145866666666663</v>
      </c>
      <c r="K449" s="174" t="n">
        <f aca="false">IF(Calculator!$E$19="YES",IF(A449&lt;Calculator!$G$19,0,MIN(MIN(MOD(A449/Calculator!$F$19,1),1-MOD(A449/Calculator!$F$19,1)),ABS(MOD(A449/Calculator!$F$19,1)-0.5))),1)</f>
        <v>0.00133333333333319</v>
      </c>
      <c r="L449" s="174" t="n">
        <f aca="false">IF(Calculator!$E$20="YES",IF(A449&lt;Calculator!$G$20,0,MIN(MIN(MOD(A449/Calculator!$F$20,1),1-MOD(A449/Calculator!$F$20,1)),ABS(MOD(A449/Calculator!$F$20,1)-0.5))),1)</f>
        <v>1</v>
      </c>
      <c r="M449" s="174" t="n">
        <f aca="false">MIN(B449:L449)</f>
        <v>0.00133333333333319</v>
      </c>
      <c r="N449" s="174" t="n">
        <f aca="false">SUMPRODUCT(($M$5:$M$555&gt;M449)*1)+SUMPRODUCT(($M$5:$M$555=M449)*(ROW($M$5:$M$555)&lt;ROW(M449)))+1</f>
        <v>480</v>
      </c>
      <c r="O449" s="174" t="str">
        <f aca="false">IF(M449&gt;=0.2,"★★★ EXCELLENT",IF(M449&gt;=0.12,"★★  GOOD",IF(M449&gt;=0.07,"★  FAIR",IF(M449&gt;=0.025,"⚠  MARGINAL","✗  AVOID"))))</f>
        <v>✗  AVOID</v>
      </c>
    </row>
    <row r="450" customFormat="false" ht="15" hidden="false" customHeight="true" outlineLevel="0" collapsed="false">
      <c r="A450" s="175" t="n">
        <v>49.5</v>
      </c>
      <c r="B450" s="176" t="n">
        <f aca="false">IF(Calculator!$E$10="YES",IF(A450&lt;Calculator!$G$10,0,MIN(MIN(MOD(A450/Calculator!$F$10,1),1-MOD(A450/Calculator!$F$10,1)),ABS(MOD(A450/Calculator!$F$10,1)-0.5))),1)</f>
        <v>1</v>
      </c>
      <c r="C450" s="176" t="n">
        <f aca="false">IF(Calculator!$E$11="YES",IF(A450&lt;Calculator!$G$11,0,MIN(MIN(MOD(A450/Calculator!$F$11,1),1-MOD(A450/Calculator!$F$11,1)),ABS(MOD(A450/Calculator!$F$11,1)-0.5))),1)</f>
        <v>1</v>
      </c>
      <c r="D450" s="176" t="n">
        <f aca="false">IF(Calculator!$E$12="YES",IF(A450&lt;Calculator!$G$12,0,MIN(MIN(MOD(A450/Calculator!$F$12,1),1-MOD(A450/Calculator!$F$12,1)),ABS(MOD(A450/Calculator!$F$12,1)-0.5))),1)</f>
        <v>1</v>
      </c>
      <c r="E450" s="176" t="n">
        <f aca="false">IF(Calculator!$E$13="YES",IF(A450&lt;Calculator!$G$13,0,MIN(MIN(MOD(A450/Calculator!$F$13,1),1-MOD(A450/Calculator!$F$13,1)),ABS(MOD(A450/Calculator!$F$13,1)-0.5))),1)</f>
        <v>0.0163157894736807</v>
      </c>
      <c r="F450" s="176" t="n">
        <f aca="false">IF(Calculator!$E$14="YES",IF(A450&lt;Calculator!$G$14,0,MIN(MIN(MOD(A450/Calculator!$F$14,1),1-MOD(A450/Calculator!$F$14,1)),ABS(MOD(A450/Calculator!$F$14,1)-0.5))),1)</f>
        <v>0.0171052631578883</v>
      </c>
      <c r="G450" s="176" t="n">
        <f aca="false">IF(Calculator!$E$15="YES",IF(A450&lt;Calculator!$G$15,0,MIN(MIN(MOD(A450/Calculator!$F$15,1),1-MOD(A450/Calculator!$F$15,1)),ABS(MOD(A450/Calculator!$F$15,1)-0.5))),1)</f>
        <v>0.0760526315789472</v>
      </c>
      <c r="H450" s="176" t="n">
        <f aca="false">IF(Calculator!$E$16="YES",IF(A450&lt;Calculator!$G$16,0,MIN(MIN(MOD(A450/Calculator!$F$16,1),1-MOD(A450/Calculator!$F$16,1)),ABS(MOD(A450/Calculator!$F$16,1)-0.5))),1)</f>
        <v>0.206378947368417</v>
      </c>
      <c r="I450" s="176" t="n">
        <f aca="false">IF(Calculator!$E$17="YES",IF(A450&lt;Calculator!$G$17,0,MIN(MIN(MOD(A450/Calculator!$F$17,1),1-MOD(A450/Calculator!$F$17,1)),ABS(MOD(A450/Calculator!$F$17,1)-0.5))),1)</f>
        <v>0.1271052631579</v>
      </c>
      <c r="J450" s="176" t="n">
        <f aca="false">IF(Calculator!$E$18="YES",IF(A450&lt;Calculator!$G$18,0,MIN(MIN(MOD(A450/Calculator!$F$18,1),1-MOD(A450/Calculator!$F$18,1)),ABS(MOD(A450/Calculator!$F$18,1)-0.5))),1)</f>
        <v>0.163368421052628</v>
      </c>
      <c r="K450" s="176" t="n">
        <f aca="false">IF(Calculator!$E$19="YES",IF(A450&lt;Calculator!$G$19,0,MIN(MIN(MOD(A450/Calculator!$F$19,1),1-MOD(A450/Calculator!$F$19,1)),ABS(MOD(A450/Calculator!$F$19,1)-0.5))),1)</f>
        <v>0.02157894736842</v>
      </c>
      <c r="L450" s="176" t="n">
        <f aca="false">IF(Calculator!$E$20="YES",IF(A450&lt;Calculator!$G$20,0,MIN(MIN(MOD(A450/Calculator!$F$20,1),1-MOD(A450/Calculator!$F$20,1)),ABS(MOD(A450/Calculator!$F$20,1)-0.5))),1)</f>
        <v>1</v>
      </c>
      <c r="M450" s="176" t="n">
        <f aca="false">MIN(B450:L450)</f>
        <v>0.0163157894736807</v>
      </c>
      <c r="N450" s="176" t="n">
        <f aca="false">SUMPRODUCT(($M$5:$M$555&gt;M450)*1)+SUMPRODUCT(($M$5:$M$555=M450)*(ROW($M$5:$M$555)&lt;ROW(M450)))+1</f>
        <v>319</v>
      </c>
      <c r="O450" s="176" t="str">
        <f aca="false">IF(M450&gt;=0.2,"★★★ EXCELLENT",IF(M450&gt;=0.12,"★★  GOOD",IF(M450&gt;=0.07,"★  FAIR",IF(M450&gt;=0.025,"⚠  MARGINAL","✗  AVOID"))))</f>
        <v>✗  AVOID</v>
      </c>
    </row>
    <row r="451" customFormat="false" ht="15" hidden="false" customHeight="true" outlineLevel="0" collapsed="false">
      <c r="A451" s="173" t="n">
        <v>49.6</v>
      </c>
      <c r="B451" s="174" t="n">
        <f aca="false">IF(Calculator!$E$10="YES",IF(A451&lt;Calculator!$G$10,0,MIN(MIN(MOD(A451/Calculator!$F$10,1),1-MOD(A451/Calculator!$F$10,1)),ABS(MOD(A451/Calculator!$F$10,1)-0.5))),1)</f>
        <v>1</v>
      </c>
      <c r="C451" s="174" t="n">
        <f aca="false">IF(Calculator!$E$11="YES",IF(A451&lt;Calculator!$G$11,0,MIN(MIN(MOD(A451/Calculator!$F$11,1),1-MOD(A451/Calculator!$F$11,1)),ABS(MOD(A451/Calculator!$F$11,1)-0.5))),1)</f>
        <v>1</v>
      </c>
      <c r="D451" s="174" t="n">
        <f aca="false">IF(Calculator!$E$12="YES",IF(A451&lt;Calculator!$G$12,0,MIN(MIN(MOD(A451/Calculator!$F$12,1),1-MOD(A451/Calculator!$F$12,1)),ABS(MOD(A451/Calculator!$F$12,1)-0.5))),1)</f>
        <v>1</v>
      </c>
      <c r="E451" s="174" t="n">
        <f aca="false">IF(Calculator!$E$13="YES",IF(A451&lt;Calculator!$G$13,0,MIN(MIN(MOD(A451/Calculator!$F$13,1),1-MOD(A451/Calculator!$F$13,1)),ABS(MOD(A451/Calculator!$F$13,1)-0.5))),1)</f>
        <v>0.0112982456140314</v>
      </c>
      <c r="F451" s="174" t="n">
        <f aca="false">IF(Calculator!$E$14="YES",IF(A451&lt;Calculator!$G$14,0,MIN(MIN(MOD(A451/Calculator!$F$14,1),1-MOD(A451/Calculator!$F$14,1)),ABS(MOD(A451/Calculator!$F$14,1)-0.5))),1)</f>
        <v>0.0242105263157835</v>
      </c>
      <c r="G451" s="174" t="n">
        <f aca="false">IF(Calculator!$E$15="YES",IF(A451&lt;Calculator!$G$15,0,MIN(MIN(MOD(A451/Calculator!$F$15,1),1-MOD(A451/Calculator!$F$15,1)),ABS(MOD(A451/Calculator!$F$15,1)-0.5))),1)</f>
        <v>0.066105263157894</v>
      </c>
      <c r="H451" s="174" t="n">
        <f aca="false">IF(Calculator!$E$16="YES",IF(A451&lt;Calculator!$G$16,0,MIN(MIN(MOD(A451/Calculator!$F$16,1),1-MOD(A451/Calculator!$F$16,1)),ABS(MOD(A451/Calculator!$F$16,1)-0.5))),1)</f>
        <v>0.193664561403504</v>
      </c>
      <c r="I451" s="174" t="n">
        <f aca="false">IF(Calculator!$E$17="YES",IF(A451&lt;Calculator!$G$17,0,MIN(MIN(MOD(A451/Calculator!$F$17,1),1-MOD(A451/Calculator!$F$17,1)),ABS(MOD(A451/Calculator!$F$17,1)-0.5))),1)</f>
        <v>0.112210526315795</v>
      </c>
      <c r="J451" s="174" t="n">
        <f aca="false">IF(Calculator!$E$18="YES",IF(A451&lt;Calculator!$G$18,0,MIN(MIN(MOD(A451/Calculator!$F$18,1),1-MOD(A451/Calculator!$F$18,1)),ABS(MOD(A451/Calculator!$F$18,1)-0.5))),1)</f>
        <v>0.180870175438592</v>
      </c>
      <c r="K451" s="174" t="n">
        <f aca="false">IF(Calculator!$E$19="YES",IF(A451&lt;Calculator!$G$19,0,MIN(MIN(MOD(A451/Calculator!$F$19,1),1-MOD(A451/Calculator!$F$19,1)),ABS(MOD(A451/Calculator!$F$19,1)-0.5))),1)</f>
        <v>0.0418245614035087</v>
      </c>
      <c r="L451" s="174" t="n">
        <f aca="false">IF(Calculator!$E$20="YES",IF(A451&lt;Calculator!$G$20,0,MIN(MIN(MOD(A451/Calculator!$F$20,1),1-MOD(A451/Calculator!$F$20,1)),ABS(MOD(A451/Calculator!$F$20,1)-0.5))),1)</f>
        <v>1</v>
      </c>
      <c r="M451" s="174" t="n">
        <f aca="false">MIN(B451:L451)</f>
        <v>0.0112982456140314</v>
      </c>
      <c r="N451" s="174" t="n">
        <f aca="false">SUMPRODUCT(($M$5:$M$555&gt;M451)*1)+SUMPRODUCT(($M$5:$M$555=M451)*(ROW($M$5:$M$555)&lt;ROW(M451)))+1</f>
        <v>364</v>
      </c>
      <c r="O451" s="174" t="str">
        <f aca="false">IF(M451&gt;=0.2,"★★★ EXCELLENT",IF(M451&gt;=0.12,"★★  GOOD",IF(M451&gt;=0.07,"★  FAIR",IF(M451&gt;=0.025,"⚠  MARGINAL","✗  AVOID"))))</f>
        <v>✗  AVOID</v>
      </c>
    </row>
    <row r="452" customFormat="false" ht="15" hidden="false" customHeight="true" outlineLevel="0" collapsed="false">
      <c r="A452" s="175" t="n">
        <v>49.7</v>
      </c>
      <c r="B452" s="176" t="n">
        <f aca="false">IF(Calculator!$E$10="YES",IF(A452&lt;Calculator!$G$10,0,MIN(MIN(MOD(A452/Calculator!$F$10,1),1-MOD(A452/Calculator!$F$10,1)),ABS(MOD(A452/Calculator!$F$10,1)-0.5))),1)</f>
        <v>1</v>
      </c>
      <c r="C452" s="176" t="n">
        <f aca="false">IF(Calculator!$E$11="YES",IF(A452&lt;Calculator!$G$11,0,MIN(MIN(MOD(A452/Calculator!$F$11,1),1-MOD(A452/Calculator!$F$11,1)),ABS(MOD(A452/Calculator!$F$11,1)-0.5))),1)</f>
        <v>1</v>
      </c>
      <c r="D452" s="176" t="n">
        <f aca="false">IF(Calculator!$E$12="YES",IF(A452&lt;Calculator!$G$12,0,MIN(MIN(MOD(A452/Calculator!$F$12,1),1-MOD(A452/Calculator!$F$12,1)),ABS(MOD(A452/Calculator!$F$12,1)-0.5))),1)</f>
        <v>1</v>
      </c>
      <c r="E452" s="176" t="n">
        <f aca="false">IF(Calculator!$E$13="YES",IF(A452&lt;Calculator!$G$13,0,MIN(MIN(MOD(A452/Calculator!$F$13,1),1-MOD(A452/Calculator!$F$13,1)),ABS(MOD(A452/Calculator!$F$13,1)-0.5))),1)</f>
        <v>0.00628070175438245</v>
      </c>
      <c r="F452" s="176" t="n">
        <f aca="false">IF(Calculator!$E$14="YES",IF(A452&lt;Calculator!$G$14,0,MIN(MIN(MOD(A452/Calculator!$F$14,1),1-MOD(A452/Calculator!$F$14,1)),ABS(MOD(A452/Calculator!$F$14,1)-0.5))),1)</f>
        <v>0.0313157894736782</v>
      </c>
      <c r="G452" s="176" t="n">
        <f aca="false">IF(Calculator!$E$15="YES",IF(A452&lt;Calculator!$G$15,0,MIN(MIN(MOD(A452/Calculator!$F$15,1),1-MOD(A452/Calculator!$F$15,1)),ABS(MOD(A452/Calculator!$F$15,1)-0.5))),1)</f>
        <v>0.0561578947368417</v>
      </c>
      <c r="H452" s="176" t="n">
        <f aca="false">IF(Calculator!$E$16="YES",IF(A452&lt;Calculator!$G$16,0,MIN(MIN(MOD(A452/Calculator!$F$16,1),1-MOD(A452/Calculator!$F$16,1)),ABS(MOD(A452/Calculator!$F$16,1)-0.5))),1)</f>
        <v>0.180950175438592</v>
      </c>
      <c r="I452" s="176" t="n">
        <f aca="false">IF(Calculator!$E$17="YES",IF(A452&lt;Calculator!$G$17,0,MIN(MIN(MOD(A452/Calculator!$F$17,1),1-MOD(A452/Calculator!$F$17,1)),ABS(MOD(A452/Calculator!$F$17,1)-0.5))),1)</f>
        <v>0.0973157894736891</v>
      </c>
      <c r="J452" s="176" t="n">
        <f aca="false">IF(Calculator!$E$18="YES",IF(A452&lt;Calculator!$G$18,0,MIN(MIN(MOD(A452/Calculator!$F$18,1),1-MOD(A452/Calculator!$F$18,1)),ABS(MOD(A452/Calculator!$F$18,1)-0.5))),1)</f>
        <v>0.198371929824559</v>
      </c>
      <c r="K452" s="176" t="n">
        <f aca="false">IF(Calculator!$E$19="YES",IF(A452&lt;Calculator!$G$19,0,MIN(MIN(MOD(A452/Calculator!$F$19,1),1-MOD(A452/Calculator!$F$19,1)),ABS(MOD(A452/Calculator!$F$19,1)-0.5))),1)</f>
        <v>0.0620701754385973</v>
      </c>
      <c r="L452" s="176" t="n">
        <f aca="false">IF(Calculator!$E$20="YES",IF(A452&lt;Calculator!$G$20,0,MIN(MIN(MOD(A452/Calculator!$F$20,1),1-MOD(A452/Calculator!$F$20,1)),ABS(MOD(A452/Calculator!$F$20,1)-0.5))),1)</f>
        <v>1</v>
      </c>
      <c r="M452" s="176" t="n">
        <f aca="false">MIN(B452:L452)</f>
        <v>0.00628070175438245</v>
      </c>
      <c r="N452" s="176" t="n">
        <f aca="false">SUMPRODUCT(($M$5:$M$555&gt;M452)*1)+SUMPRODUCT(($M$5:$M$555=M452)*(ROW($M$5:$M$555)&lt;ROW(M452)))+1</f>
        <v>418</v>
      </c>
      <c r="O452" s="176" t="str">
        <f aca="false">IF(M452&gt;=0.2,"★★★ EXCELLENT",IF(M452&gt;=0.12,"★★  GOOD",IF(M452&gt;=0.07,"★  FAIR",IF(M452&gt;=0.025,"⚠  MARGINAL","✗  AVOID"))))</f>
        <v>✗  AVOID</v>
      </c>
    </row>
    <row r="453" customFormat="false" ht="15" hidden="false" customHeight="true" outlineLevel="0" collapsed="false">
      <c r="A453" s="173" t="n">
        <v>49.8</v>
      </c>
      <c r="B453" s="174" t="n">
        <f aca="false">IF(Calculator!$E$10="YES",IF(A453&lt;Calculator!$G$10,0,MIN(MIN(MOD(A453/Calculator!$F$10,1),1-MOD(A453/Calculator!$F$10,1)),ABS(MOD(A453/Calculator!$F$10,1)-0.5))),1)</f>
        <v>1</v>
      </c>
      <c r="C453" s="174" t="n">
        <f aca="false">IF(Calculator!$E$11="YES",IF(A453&lt;Calculator!$G$11,0,MIN(MIN(MOD(A453/Calculator!$F$11,1),1-MOD(A453/Calculator!$F$11,1)),ABS(MOD(A453/Calculator!$F$11,1)-0.5))),1)</f>
        <v>1</v>
      </c>
      <c r="D453" s="174" t="n">
        <f aca="false">IF(Calculator!$E$12="YES",IF(A453&lt;Calculator!$G$12,0,MIN(MIN(MOD(A453/Calculator!$F$12,1),1-MOD(A453/Calculator!$F$12,1)),ABS(MOD(A453/Calculator!$F$12,1)-0.5))),1)</f>
        <v>1</v>
      </c>
      <c r="E453" s="174" t="n">
        <f aca="false">IF(Calculator!$E$13="YES",IF(A453&lt;Calculator!$G$13,0,MIN(MIN(MOD(A453/Calculator!$F$13,1),1-MOD(A453/Calculator!$F$13,1)),ABS(MOD(A453/Calculator!$F$13,1)-0.5))),1)</f>
        <v>0.00126315789473352</v>
      </c>
      <c r="F453" s="174" t="n">
        <f aca="false">IF(Calculator!$E$14="YES",IF(A453&lt;Calculator!$G$14,0,MIN(MIN(MOD(A453/Calculator!$F$14,1),1-MOD(A453/Calculator!$F$14,1)),ABS(MOD(A453/Calculator!$F$14,1)-0.5))),1)</f>
        <v>0.0384210526315725</v>
      </c>
      <c r="G453" s="174" t="n">
        <f aca="false">IF(Calculator!$E$15="YES",IF(A453&lt;Calculator!$G$15,0,MIN(MIN(MOD(A453/Calculator!$F$15,1),1-MOD(A453/Calculator!$F$15,1)),ABS(MOD(A453/Calculator!$F$15,1)-0.5))),1)</f>
        <v>0.0462105263157895</v>
      </c>
      <c r="H453" s="174" t="n">
        <f aca="false">IF(Calculator!$E$16="YES",IF(A453&lt;Calculator!$G$16,0,MIN(MIN(MOD(A453/Calculator!$F$16,1),1-MOD(A453/Calculator!$F$16,1)),ABS(MOD(A453/Calculator!$F$16,1)-0.5))),1)</f>
        <v>0.16823578947368</v>
      </c>
      <c r="I453" s="174" t="n">
        <f aca="false">IF(Calculator!$E$17="YES",IF(A453&lt;Calculator!$G$17,0,MIN(MIN(MOD(A453/Calculator!$F$17,1),1-MOD(A453/Calculator!$F$17,1)),ABS(MOD(A453/Calculator!$F$17,1)-0.5))),1)</f>
        <v>0.0824210526315854</v>
      </c>
      <c r="J453" s="174" t="n">
        <f aca="false">IF(Calculator!$E$18="YES",IF(A453&lt;Calculator!$G$18,0,MIN(MIN(MOD(A453/Calculator!$F$18,1),1-MOD(A453/Calculator!$F$18,1)),ABS(MOD(A453/Calculator!$F$18,1)-0.5))),1)</f>
        <v>0.215873684210521</v>
      </c>
      <c r="K453" s="174" t="n">
        <f aca="false">IF(Calculator!$E$19="YES",IF(A453&lt;Calculator!$G$19,0,MIN(MIN(MOD(A453/Calculator!$F$19,1),1-MOD(A453/Calculator!$F$19,1)),ABS(MOD(A453/Calculator!$F$19,1)-0.5))),1)</f>
        <v>0.0823157894736841</v>
      </c>
      <c r="L453" s="174" t="n">
        <f aca="false">IF(Calculator!$E$20="YES",IF(A453&lt;Calculator!$G$20,0,MIN(MIN(MOD(A453/Calculator!$F$20,1),1-MOD(A453/Calculator!$F$20,1)),ABS(MOD(A453/Calculator!$F$20,1)-0.5))),1)</f>
        <v>1</v>
      </c>
      <c r="M453" s="174" t="n">
        <f aca="false">MIN(B453:L453)</f>
        <v>0.00126315789473352</v>
      </c>
      <c r="N453" s="174" t="n">
        <f aca="false">SUMPRODUCT(($M$5:$M$555&gt;M453)*1)+SUMPRODUCT(($M$5:$M$555=M453)*(ROW($M$5:$M$555)&lt;ROW(M453)))+1</f>
        <v>481</v>
      </c>
      <c r="O453" s="174" t="str">
        <f aca="false">IF(M453&gt;=0.2,"★★★ EXCELLENT",IF(M453&gt;=0.12,"★★  GOOD",IF(M453&gt;=0.07,"★  FAIR",IF(M453&gt;=0.025,"⚠  MARGINAL","✗  AVOID"))))</f>
        <v>✗  AVOID</v>
      </c>
    </row>
    <row r="454" customFormat="false" ht="15" hidden="false" customHeight="true" outlineLevel="0" collapsed="false">
      <c r="A454" s="175" t="n">
        <v>49.9</v>
      </c>
      <c r="B454" s="176" t="n">
        <f aca="false">IF(Calculator!$E$10="YES",IF(A454&lt;Calculator!$G$10,0,MIN(MIN(MOD(A454/Calculator!$F$10,1),1-MOD(A454/Calculator!$F$10,1)),ABS(MOD(A454/Calculator!$F$10,1)-0.5))),1)</f>
        <v>1</v>
      </c>
      <c r="C454" s="176" t="n">
        <f aca="false">IF(Calculator!$E$11="YES",IF(A454&lt;Calculator!$G$11,0,MIN(MIN(MOD(A454/Calculator!$F$11,1),1-MOD(A454/Calculator!$F$11,1)),ABS(MOD(A454/Calculator!$F$11,1)-0.5))),1)</f>
        <v>1</v>
      </c>
      <c r="D454" s="176" t="n">
        <f aca="false">IF(Calculator!$E$12="YES",IF(A454&lt;Calculator!$G$12,0,MIN(MIN(MOD(A454/Calculator!$F$12,1),1-MOD(A454/Calculator!$F$12,1)),ABS(MOD(A454/Calculator!$F$12,1)-0.5))),1)</f>
        <v>1</v>
      </c>
      <c r="E454" s="176" t="n">
        <f aca="false">IF(Calculator!$E$13="YES",IF(A454&lt;Calculator!$G$13,0,MIN(MIN(MOD(A454/Calculator!$F$13,1),1-MOD(A454/Calculator!$F$13,1)),ABS(MOD(A454/Calculator!$F$13,1)-0.5))),1)</f>
        <v>0.00375438596491584</v>
      </c>
      <c r="F454" s="176" t="n">
        <f aca="false">IF(Calculator!$E$14="YES",IF(A454&lt;Calculator!$G$14,0,MIN(MIN(MOD(A454/Calculator!$F$14,1),1-MOD(A454/Calculator!$F$14,1)),ABS(MOD(A454/Calculator!$F$14,1)-0.5))),1)</f>
        <v>0.0455263157894672</v>
      </c>
      <c r="G454" s="176" t="n">
        <f aca="false">IF(Calculator!$E$15="YES",IF(A454&lt;Calculator!$G$15,0,MIN(MIN(MOD(A454/Calculator!$F$15,1),1-MOD(A454/Calculator!$F$15,1)),ABS(MOD(A454/Calculator!$F$15,1)-0.5))),1)</f>
        <v>0.0362631578947363</v>
      </c>
      <c r="H454" s="176" t="n">
        <f aca="false">IF(Calculator!$E$16="YES",IF(A454&lt;Calculator!$G$16,0,MIN(MIN(MOD(A454/Calculator!$F$16,1),1-MOD(A454/Calculator!$F$16,1)),ABS(MOD(A454/Calculator!$F$16,1)-0.5))),1)</f>
        <v>0.155521403508768</v>
      </c>
      <c r="I454" s="176" t="n">
        <f aca="false">IF(Calculator!$E$17="YES",IF(A454&lt;Calculator!$G$17,0,MIN(MIN(MOD(A454/Calculator!$F$17,1),1-MOD(A454/Calculator!$F$17,1)),ABS(MOD(A454/Calculator!$F$17,1)-0.5))),1)</f>
        <v>0.0675263157894799</v>
      </c>
      <c r="J454" s="176" t="n">
        <f aca="false">IF(Calculator!$E$18="YES",IF(A454&lt;Calculator!$G$18,0,MIN(MIN(MOD(A454/Calculator!$F$18,1),1-MOD(A454/Calculator!$F$18,1)),ABS(MOD(A454/Calculator!$F$18,1)-0.5))),1)</f>
        <v>0.233375438596486</v>
      </c>
      <c r="K454" s="176" t="n">
        <f aca="false">IF(Calculator!$E$19="YES",IF(A454&lt;Calculator!$G$19,0,MIN(MIN(MOD(A454/Calculator!$F$19,1),1-MOD(A454/Calculator!$F$19,1)),ABS(MOD(A454/Calculator!$F$19,1)-0.5))),1)</f>
        <v>0.102561403508771</v>
      </c>
      <c r="L454" s="176" t="n">
        <f aca="false">IF(Calculator!$E$20="YES",IF(A454&lt;Calculator!$G$20,0,MIN(MIN(MOD(A454/Calculator!$F$20,1),1-MOD(A454/Calculator!$F$20,1)),ABS(MOD(A454/Calculator!$F$20,1)-0.5))),1)</f>
        <v>1</v>
      </c>
      <c r="M454" s="176" t="n">
        <f aca="false">MIN(B454:L454)</f>
        <v>0.00375438596491584</v>
      </c>
      <c r="N454" s="176" t="n">
        <f aca="false">SUMPRODUCT(($M$5:$M$555&gt;M454)*1)+SUMPRODUCT(($M$5:$M$555=M454)*(ROW($M$5:$M$555)&lt;ROW(M454)))+1</f>
        <v>450</v>
      </c>
      <c r="O454" s="176" t="str">
        <f aca="false">IF(M454&gt;=0.2,"★★★ EXCELLENT",IF(M454&gt;=0.12,"★★  GOOD",IF(M454&gt;=0.07,"★  FAIR",IF(M454&gt;=0.025,"⚠  MARGINAL","✗  AVOID"))))</f>
        <v>✗  AVOID</v>
      </c>
    </row>
    <row r="455" customFormat="false" ht="15" hidden="false" customHeight="true" outlineLevel="0" collapsed="false">
      <c r="A455" s="173" t="n">
        <v>50</v>
      </c>
      <c r="B455" s="174" t="n">
        <f aca="false">IF(Calculator!$E$10="YES",IF(A455&lt;Calculator!$G$10,0,MIN(MIN(MOD(A455/Calculator!$F$10,1),1-MOD(A455/Calculator!$F$10,1)),ABS(MOD(A455/Calculator!$F$10,1)-0.5))),1)</f>
        <v>1</v>
      </c>
      <c r="C455" s="174" t="n">
        <f aca="false">IF(Calculator!$E$11="YES",IF(A455&lt;Calculator!$G$11,0,MIN(MIN(MOD(A455/Calculator!$F$11,1),1-MOD(A455/Calculator!$F$11,1)),ABS(MOD(A455/Calculator!$F$11,1)-0.5))),1)</f>
        <v>1</v>
      </c>
      <c r="D455" s="174" t="n">
        <f aca="false">IF(Calculator!$E$12="YES",IF(A455&lt;Calculator!$G$12,0,MIN(MIN(MOD(A455/Calculator!$F$12,1),1-MOD(A455/Calculator!$F$12,1)),ABS(MOD(A455/Calculator!$F$12,1)-0.5))),1)</f>
        <v>1</v>
      </c>
      <c r="E455" s="174" t="n">
        <f aca="false">IF(Calculator!$E$13="YES",IF(A455&lt;Calculator!$G$13,0,MIN(MIN(MOD(A455/Calculator!$F$13,1),1-MOD(A455/Calculator!$F$13,1)),ABS(MOD(A455/Calculator!$F$13,1)-0.5))),1)</f>
        <v>0.00877192982456521</v>
      </c>
      <c r="F455" s="174" t="n">
        <f aca="false">IF(Calculator!$E$14="YES",IF(A455&lt;Calculator!$G$14,0,MIN(MIN(MOD(A455/Calculator!$F$14,1),1-MOD(A455/Calculator!$F$14,1)),ABS(MOD(A455/Calculator!$F$14,1)-0.5))),1)</f>
        <v>0.0526315789473619</v>
      </c>
      <c r="G455" s="174" t="n">
        <f aca="false">IF(Calculator!$E$15="YES",IF(A455&lt;Calculator!$G$15,0,MIN(MIN(MOD(A455/Calculator!$F$15,1),1-MOD(A455/Calculator!$F$15,1)),ABS(MOD(A455/Calculator!$F$15,1)-0.5))),1)</f>
        <v>0.0263157894736841</v>
      </c>
      <c r="H455" s="174" t="n">
        <f aca="false">IF(Calculator!$E$16="YES",IF(A455&lt;Calculator!$G$16,0,MIN(MIN(MOD(A455/Calculator!$F$16,1),1-MOD(A455/Calculator!$F$16,1)),ABS(MOD(A455/Calculator!$F$16,1)-0.5))),1)</f>
        <v>0.142807017543856</v>
      </c>
      <c r="I455" s="174" t="n">
        <f aca="false">IF(Calculator!$E$17="YES",IF(A455&lt;Calculator!$G$17,0,MIN(MIN(MOD(A455/Calculator!$F$17,1),1-MOD(A455/Calculator!$F$17,1)),ABS(MOD(A455/Calculator!$F$17,1)-0.5))),1)</f>
        <v>0.0526315789473744</v>
      </c>
      <c r="J455" s="174" t="n">
        <f aca="false">IF(Calculator!$E$18="YES",IF(A455&lt;Calculator!$G$18,0,MIN(MIN(MOD(A455/Calculator!$F$18,1),1-MOD(A455/Calculator!$F$18,1)),ABS(MOD(A455/Calculator!$F$18,1)-0.5))),1)</f>
        <v>0.249122807017548</v>
      </c>
      <c r="K455" s="174" t="n">
        <f aca="false">IF(Calculator!$E$19="YES",IF(A455&lt;Calculator!$G$19,0,MIN(MIN(MOD(A455/Calculator!$F$19,1),1-MOD(A455/Calculator!$F$19,1)),ABS(MOD(A455/Calculator!$F$19,1)-0.5))),1)</f>
        <v>0.12280701754386</v>
      </c>
      <c r="L455" s="174" t="n">
        <f aca="false">IF(Calculator!$E$20="YES",IF(A455&lt;Calculator!$G$20,0,MIN(MIN(MOD(A455/Calculator!$F$20,1),1-MOD(A455/Calculator!$F$20,1)),ABS(MOD(A455/Calculator!$F$20,1)-0.5))),1)</f>
        <v>1</v>
      </c>
      <c r="M455" s="174" t="n">
        <f aca="false">MIN(B455:L455)</f>
        <v>0.00877192982456521</v>
      </c>
      <c r="N455" s="174" t="n">
        <f aca="false">SUMPRODUCT(($M$5:$M$555&gt;M455)*1)+SUMPRODUCT(($M$5:$M$555=M455)*(ROW($M$5:$M$555)&lt;ROW(M455)))+1</f>
        <v>392</v>
      </c>
      <c r="O455" s="174" t="str">
        <f aca="false">IF(M455&gt;=0.2,"★★★ EXCELLENT",IF(M455&gt;=0.12,"★★  GOOD",IF(M455&gt;=0.07,"★  FAIR",IF(M455&gt;=0.025,"⚠  MARGINAL","✗  AVOID"))))</f>
        <v>✗  AVOID</v>
      </c>
    </row>
    <row r="456" customFormat="false" ht="15" hidden="false" customHeight="true" outlineLevel="0" collapsed="false">
      <c r="A456" s="175" t="n">
        <v>50.1</v>
      </c>
      <c r="B456" s="176" t="n">
        <f aca="false">IF(Calculator!$E$10="YES",IF(A456&lt;Calculator!$G$10,0,MIN(MIN(MOD(A456/Calculator!$F$10,1),1-MOD(A456/Calculator!$F$10,1)),ABS(MOD(A456/Calculator!$F$10,1)-0.5))),1)</f>
        <v>1</v>
      </c>
      <c r="C456" s="176" t="n">
        <f aca="false">IF(Calculator!$E$11="YES",IF(A456&lt;Calculator!$G$11,0,MIN(MIN(MOD(A456/Calculator!$F$11,1),1-MOD(A456/Calculator!$F$11,1)),ABS(MOD(A456/Calculator!$F$11,1)-0.5))),1)</f>
        <v>1</v>
      </c>
      <c r="D456" s="176" t="n">
        <f aca="false">IF(Calculator!$E$12="YES",IF(A456&lt;Calculator!$G$12,0,MIN(MIN(MOD(A456/Calculator!$F$12,1),1-MOD(A456/Calculator!$F$12,1)),ABS(MOD(A456/Calculator!$F$12,1)-0.5))),1)</f>
        <v>1</v>
      </c>
      <c r="E456" s="176" t="n">
        <f aca="false">IF(Calculator!$E$13="YES",IF(A456&lt;Calculator!$G$13,0,MIN(MIN(MOD(A456/Calculator!$F$13,1),1-MOD(A456/Calculator!$F$13,1)),ABS(MOD(A456/Calculator!$F$13,1)-0.5))),1)</f>
        <v>0.0137894736842141</v>
      </c>
      <c r="F456" s="176" t="n">
        <f aca="false">IF(Calculator!$E$14="YES",IF(A456&lt;Calculator!$G$14,0,MIN(MIN(MOD(A456/Calculator!$F$14,1),1-MOD(A456/Calculator!$F$14,1)),ABS(MOD(A456/Calculator!$F$14,1)-0.5))),1)</f>
        <v>0.0597368421052571</v>
      </c>
      <c r="G456" s="176" t="n">
        <f aca="false">IF(Calculator!$E$15="YES",IF(A456&lt;Calculator!$G$15,0,MIN(MIN(MOD(A456/Calculator!$F$15,1),1-MOD(A456/Calculator!$F$15,1)),ABS(MOD(A456/Calculator!$F$15,1)-0.5))),1)</f>
        <v>0.0163684210526309</v>
      </c>
      <c r="H456" s="176" t="n">
        <f aca="false">IF(Calculator!$E$16="YES",IF(A456&lt;Calculator!$G$16,0,MIN(MIN(MOD(A456/Calculator!$F$16,1),1-MOD(A456/Calculator!$F$16,1)),ABS(MOD(A456/Calculator!$F$16,1)-0.5))),1)</f>
        <v>0.130092631578943</v>
      </c>
      <c r="I456" s="176" t="n">
        <f aca="false">IF(Calculator!$E$17="YES",IF(A456&lt;Calculator!$G$17,0,MIN(MIN(MOD(A456/Calculator!$F$17,1),1-MOD(A456/Calculator!$F$17,1)),ABS(MOD(A456/Calculator!$F$17,1)-0.5))),1)</f>
        <v>0.0377368421052688</v>
      </c>
      <c r="J456" s="176" t="n">
        <f aca="false">IF(Calculator!$E$18="YES",IF(A456&lt;Calculator!$G$18,0,MIN(MIN(MOD(A456/Calculator!$F$18,1),1-MOD(A456/Calculator!$F$18,1)),ABS(MOD(A456/Calculator!$F$18,1)-0.5))),1)</f>
        <v>0.231621052631583</v>
      </c>
      <c r="K456" s="176" t="n">
        <f aca="false">IF(Calculator!$E$19="YES",IF(A456&lt;Calculator!$G$19,0,MIN(MIN(MOD(A456/Calculator!$F$19,1),1-MOD(A456/Calculator!$F$19,1)),ABS(MOD(A456/Calculator!$F$19,1)-0.5))),1)</f>
        <v>0.143052631578948</v>
      </c>
      <c r="L456" s="176" t="n">
        <f aca="false">IF(Calculator!$E$20="YES",IF(A456&lt;Calculator!$G$20,0,MIN(MIN(MOD(A456/Calculator!$F$20,1),1-MOD(A456/Calculator!$F$20,1)),ABS(MOD(A456/Calculator!$F$20,1)-0.5))),1)</f>
        <v>1</v>
      </c>
      <c r="M456" s="176" t="n">
        <f aca="false">MIN(B456:L456)</f>
        <v>0.0137894736842141</v>
      </c>
      <c r="N456" s="176" t="n">
        <f aca="false">SUMPRODUCT(($M$5:$M$555&gt;M456)*1)+SUMPRODUCT(($M$5:$M$555=M456)*(ROW($M$5:$M$555)&lt;ROW(M456)))+1</f>
        <v>338</v>
      </c>
      <c r="O456" s="176" t="str">
        <f aca="false">IF(M456&gt;=0.2,"★★★ EXCELLENT",IF(M456&gt;=0.12,"★★  GOOD",IF(M456&gt;=0.07,"★  FAIR",IF(M456&gt;=0.025,"⚠  MARGINAL","✗  AVOID"))))</f>
        <v>✗  AVOID</v>
      </c>
    </row>
    <row r="457" customFormat="false" ht="15" hidden="false" customHeight="true" outlineLevel="0" collapsed="false">
      <c r="A457" s="173" t="n">
        <v>50.2</v>
      </c>
      <c r="B457" s="174" t="n">
        <f aca="false">IF(Calculator!$E$10="YES",IF(A457&lt;Calculator!$G$10,0,MIN(MIN(MOD(A457/Calculator!$F$10,1),1-MOD(A457/Calculator!$F$10,1)),ABS(MOD(A457/Calculator!$F$10,1)-0.5))),1)</f>
        <v>1</v>
      </c>
      <c r="C457" s="174" t="n">
        <f aca="false">IF(Calculator!$E$11="YES",IF(A457&lt;Calculator!$G$11,0,MIN(MIN(MOD(A457/Calculator!$F$11,1),1-MOD(A457/Calculator!$F$11,1)),ABS(MOD(A457/Calculator!$F$11,1)-0.5))),1)</f>
        <v>1</v>
      </c>
      <c r="D457" s="174" t="n">
        <f aca="false">IF(Calculator!$E$12="YES",IF(A457&lt;Calculator!$G$12,0,MIN(MIN(MOD(A457/Calculator!$F$12,1),1-MOD(A457/Calculator!$F$12,1)),ABS(MOD(A457/Calculator!$F$12,1)-0.5))),1)</f>
        <v>1</v>
      </c>
      <c r="E457" s="174" t="n">
        <f aca="false">IF(Calculator!$E$13="YES",IF(A457&lt;Calculator!$G$13,0,MIN(MIN(MOD(A457/Calculator!$F$13,1),1-MOD(A457/Calculator!$F$13,1)),ABS(MOD(A457/Calculator!$F$13,1)-0.5))),1)</f>
        <v>0.0188070175438635</v>
      </c>
      <c r="F457" s="174" t="n">
        <f aca="false">IF(Calculator!$E$14="YES",IF(A457&lt;Calculator!$G$14,0,MIN(MIN(MOD(A457/Calculator!$F$14,1),1-MOD(A457/Calculator!$F$14,1)),ABS(MOD(A457/Calculator!$F$14,1)-0.5))),1)</f>
        <v>0.0668421052631518</v>
      </c>
      <c r="G457" s="174" t="n">
        <f aca="false">IF(Calculator!$E$15="YES",IF(A457&lt;Calculator!$G$15,0,MIN(MIN(MOD(A457/Calculator!$F$15,1),1-MOD(A457/Calculator!$F$15,1)),ABS(MOD(A457/Calculator!$F$15,1)-0.5))),1)</f>
        <v>0.00642105263157866</v>
      </c>
      <c r="H457" s="174" t="n">
        <f aca="false">IF(Calculator!$E$16="YES",IF(A457&lt;Calculator!$G$16,0,MIN(MIN(MOD(A457/Calculator!$F$16,1),1-MOD(A457/Calculator!$F$16,1)),ABS(MOD(A457/Calculator!$F$16,1)-0.5))),1)</f>
        <v>0.11737824561403</v>
      </c>
      <c r="I457" s="174" t="n">
        <f aca="false">IF(Calculator!$E$17="YES",IF(A457&lt;Calculator!$G$17,0,MIN(MIN(MOD(A457/Calculator!$F$17,1),1-MOD(A457/Calculator!$F$17,1)),ABS(MOD(A457/Calculator!$F$17,1)-0.5))),1)</f>
        <v>0.0228421052631633</v>
      </c>
      <c r="J457" s="174" t="n">
        <f aca="false">IF(Calculator!$E$18="YES",IF(A457&lt;Calculator!$G$18,0,MIN(MIN(MOD(A457/Calculator!$F$18,1),1-MOD(A457/Calculator!$F$18,1)),ABS(MOD(A457/Calculator!$F$18,1)-0.5))),1)</f>
        <v>0.214119298245619</v>
      </c>
      <c r="K457" s="174" t="n">
        <f aca="false">IF(Calculator!$E$19="YES",IF(A457&lt;Calculator!$G$19,0,MIN(MIN(MOD(A457/Calculator!$F$19,1),1-MOD(A457/Calculator!$F$19,1)),ABS(MOD(A457/Calculator!$F$19,1)-0.5))),1)</f>
        <v>0.163298245614035</v>
      </c>
      <c r="L457" s="174" t="n">
        <f aca="false">IF(Calculator!$E$20="YES",IF(A457&lt;Calculator!$G$20,0,MIN(MIN(MOD(A457/Calculator!$F$20,1),1-MOD(A457/Calculator!$F$20,1)),ABS(MOD(A457/Calculator!$F$20,1)-0.5))),1)</f>
        <v>1</v>
      </c>
      <c r="M457" s="174" t="n">
        <f aca="false">MIN(B457:L457)</f>
        <v>0.00642105263157866</v>
      </c>
      <c r="N457" s="174" t="n">
        <f aca="false">SUMPRODUCT(($M$5:$M$555&gt;M457)*1)+SUMPRODUCT(($M$5:$M$555=M457)*(ROW($M$5:$M$555)&lt;ROW(M457)))+1</f>
        <v>416</v>
      </c>
      <c r="O457" s="174" t="str">
        <f aca="false">IF(M457&gt;=0.2,"★★★ EXCELLENT",IF(M457&gt;=0.12,"★★  GOOD",IF(M457&gt;=0.07,"★  FAIR",IF(M457&gt;=0.025,"⚠  MARGINAL","✗  AVOID"))))</f>
        <v>✗  AVOID</v>
      </c>
    </row>
    <row r="458" customFormat="false" ht="15" hidden="false" customHeight="true" outlineLevel="0" collapsed="false">
      <c r="A458" s="175" t="n">
        <v>50.3</v>
      </c>
      <c r="B458" s="176" t="n">
        <f aca="false">IF(Calculator!$E$10="YES",IF(A458&lt;Calculator!$G$10,0,MIN(MIN(MOD(A458/Calculator!$F$10,1),1-MOD(A458/Calculator!$F$10,1)),ABS(MOD(A458/Calculator!$F$10,1)-0.5))),1)</f>
        <v>1</v>
      </c>
      <c r="C458" s="176" t="n">
        <f aca="false">IF(Calculator!$E$11="YES",IF(A458&lt;Calculator!$G$11,0,MIN(MIN(MOD(A458/Calculator!$F$11,1),1-MOD(A458/Calculator!$F$11,1)),ABS(MOD(A458/Calculator!$F$11,1)-0.5))),1)</f>
        <v>1</v>
      </c>
      <c r="D458" s="176" t="n">
        <f aca="false">IF(Calculator!$E$12="YES",IF(A458&lt;Calculator!$G$12,0,MIN(MIN(MOD(A458/Calculator!$F$12,1),1-MOD(A458/Calculator!$F$12,1)),ABS(MOD(A458/Calculator!$F$12,1)-0.5))),1)</f>
        <v>1</v>
      </c>
      <c r="E458" s="176" t="n">
        <f aca="false">IF(Calculator!$E$13="YES",IF(A458&lt;Calculator!$G$13,0,MIN(MIN(MOD(A458/Calculator!$F$13,1),1-MOD(A458/Calculator!$F$13,1)),ABS(MOD(A458/Calculator!$F$13,1)-0.5))),1)</f>
        <v>0.0238245614035124</v>
      </c>
      <c r="F458" s="176" t="n">
        <f aca="false">IF(Calculator!$E$14="YES",IF(A458&lt;Calculator!$G$14,0,MIN(MIN(MOD(A458/Calculator!$F$14,1),1-MOD(A458/Calculator!$F$14,1)),ABS(MOD(A458/Calculator!$F$14,1)-0.5))),1)</f>
        <v>0.0739473684210461</v>
      </c>
      <c r="G458" s="176" t="n">
        <f aca="false">IF(Calculator!$E$15="YES",IF(A458&lt;Calculator!$G$15,0,MIN(MIN(MOD(A458/Calculator!$F$15,1),1-MOD(A458/Calculator!$F$15,1)),ABS(MOD(A458/Calculator!$F$15,1)-0.5))),1)</f>
        <v>0.0035263157894736</v>
      </c>
      <c r="H458" s="176" t="n">
        <f aca="false">IF(Calculator!$E$16="YES",IF(A458&lt;Calculator!$G$16,0,MIN(MIN(MOD(A458/Calculator!$F$16,1),1-MOD(A458/Calculator!$F$16,1)),ABS(MOD(A458/Calculator!$F$16,1)-0.5))),1)</f>
        <v>0.104663859649119</v>
      </c>
      <c r="I458" s="176" t="n">
        <f aca="false">IF(Calculator!$E$17="YES",IF(A458&lt;Calculator!$G$17,0,MIN(MIN(MOD(A458/Calculator!$F$17,1),1-MOD(A458/Calculator!$F$17,1)),ABS(MOD(A458/Calculator!$F$17,1)-0.5))),1)</f>
        <v>0.0079473684210587</v>
      </c>
      <c r="J458" s="176" t="n">
        <f aca="false">IF(Calculator!$E$18="YES",IF(A458&lt;Calculator!$G$18,0,MIN(MIN(MOD(A458/Calculator!$F$18,1),1-MOD(A458/Calculator!$F$18,1)),ABS(MOD(A458/Calculator!$F$18,1)-0.5))),1)</f>
        <v>0.196617543859654</v>
      </c>
      <c r="K458" s="176" t="n">
        <f aca="false">IF(Calculator!$E$19="YES",IF(A458&lt;Calculator!$G$19,0,MIN(MIN(MOD(A458/Calculator!$F$19,1),1-MOD(A458/Calculator!$F$19,1)),ABS(MOD(A458/Calculator!$F$19,1)-0.5))),1)</f>
        <v>0.183543859649122</v>
      </c>
      <c r="L458" s="176" t="n">
        <f aca="false">IF(Calculator!$E$20="YES",IF(A458&lt;Calculator!$G$20,0,MIN(MIN(MOD(A458/Calculator!$F$20,1),1-MOD(A458/Calculator!$F$20,1)),ABS(MOD(A458/Calculator!$F$20,1)-0.5))),1)</f>
        <v>1</v>
      </c>
      <c r="M458" s="176" t="n">
        <f aca="false">MIN(B458:L458)</f>
        <v>0.0035263157894736</v>
      </c>
      <c r="N458" s="176" t="n">
        <f aca="false">SUMPRODUCT(($M$5:$M$555&gt;M458)*1)+SUMPRODUCT(($M$5:$M$555=M458)*(ROW($M$5:$M$555)&lt;ROW(M458)))+1</f>
        <v>454</v>
      </c>
      <c r="O458" s="176" t="str">
        <f aca="false">IF(M458&gt;=0.2,"★★★ EXCELLENT",IF(M458&gt;=0.12,"★★  GOOD",IF(M458&gt;=0.07,"★  FAIR",IF(M458&gt;=0.025,"⚠  MARGINAL","✗  AVOID"))))</f>
        <v>✗  AVOID</v>
      </c>
    </row>
    <row r="459" customFormat="false" ht="15" hidden="false" customHeight="true" outlineLevel="0" collapsed="false">
      <c r="A459" s="173" t="n">
        <v>50.4</v>
      </c>
      <c r="B459" s="174" t="n">
        <f aca="false">IF(Calculator!$E$10="YES",IF(A459&lt;Calculator!$G$10,0,MIN(MIN(MOD(A459/Calculator!$F$10,1),1-MOD(A459/Calculator!$F$10,1)),ABS(MOD(A459/Calculator!$F$10,1)-0.5))),1)</f>
        <v>1</v>
      </c>
      <c r="C459" s="174" t="n">
        <f aca="false">IF(Calculator!$E$11="YES",IF(A459&lt;Calculator!$G$11,0,MIN(MIN(MOD(A459/Calculator!$F$11,1),1-MOD(A459/Calculator!$F$11,1)),ABS(MOD(A459/Calculator!$F$11,1)-0.5))),1)</f>
        <v>1</v>
      </c>
      <c r="D459" s="174" t="n">
        <f aca="false">IF(Calculator!$E$12="YES",IF(A459&lt;Calculator!$G$12,0,MIN(MIN(MOD(A459/Calculator!$F$12,1),1-MOD(A459/Calculator!$F$12,1)),ABS(MOD(A459/Calculator!$F$12,1)-0.5))),1)</f>
        <v>1</v>
      </c>
      <c r="E459" s="174" t="n">
        <f aca="false">IF(Calculator!$E$13="YES",IF(A459&lt;Calculator!$G$13,0,MIN(MIN(MOD(A459/Calculator!$F$13,1),1-MOD(A459/Calculator!$F$13,1)),ABS(MOD(A459/Calculator!$F$13,1)-0.5))),1)</f>
        <v>0.0288421052631613</v>
      </c>
      <c r="F459" s="174" t="n">
        <f aca="false">IF(Calculator!$E$14="YES",IF(A459&lt;Calculator!$G$14,0,MIN(MIN(MOD(A459/Calculator!$F$14,1),1-MOD(A459/Calculator!$F$14,1)),ABS(MOD(A459/Calculator!$F$14,1)-0.5))),1)</f>
        <v>0.0810526315789408</v>
      </c>
      <c r="G459" s="174" t="n">
        <f aca="false">IF(Calculator!$E$15="YES",IF(A459&lt;Calculator!$G$15,0,MIN(MIN(MOD(A459/Calculator!$F$15,1),1-MOD(A459/Calculator!$F$15,1)),ABS(MOD(A459/Calculator!$F$15,1)-0.5))),1)</f>
        <v>0.0134736842105267</v>
      </c>
      <c r="H459" s="174" t="n">
        <f aca="false">IF(Calculator!$E$16="YES",IF(A459&lt;Calculator!$G$16,0,MIN(MIN(MOD(A459/Calculator!$F$16,1),1-MOD(A459/Calculator!$F$16,1)),ABS(MOD(A459/Calculator!$F$16,1)-0.5))),1)</f>
        <v>0.0919494736842061</v>
      </c>
      <c r="I459" s="174" t="n">
        <f aca="false">IF(Calculator!$E$17="YES",IF(A459&lt;Calculator!$G$17,0,MIN(MIN(MOD(A459/Calculator!$F$17,1),1-MOD(A459/Calculator!$F$17,1)),ABS(MOD(A459/Calculator!$F$17,1)-0.5))),1)</f>
        <v>0.00694736842104682</v>
      </c>
      <c r="J459" s="174" t="n">
        <f aca="false">IF(Calculator!$E$18="YES",IF(A459&lt;Calculator!$G$18,0,MIN(MIN(MOD(A459/Calculator!$F$18,1),1-MOD(A459/Calculator!$F$18,1)),ABS(MOD(A459/Calculator!$F$18,1)-0.5))),1)</f>
        <v>0.179115789473689</v>
      </c>
      <c r="K459" s="174" t="n">
        <f aca="false">IF(Calculator!$E$19="YES",IF(A459&lt;Calculator!$G$19,0,MIN(MIN(MOD(A459/Calculator!$F$19,1),1-MOD(A459/Calculator!$F$19,1)),ABS(MOD(A459/Calculator!$F$19,1)-0.5))),1)</f>
        <v>0.203789473684211</v>
      </c>
      <c r="L459" s="174" t="n">
        <f aca="false">IF(Calculator!$E$20="YES",IF(A459&lt;Calculator!$G$20,0,MIN(MIN(MOD(A459/Calculator!$F$20,1),1-MOD(A459/Calculator!$F$20,1)),ABS(MOD(A459/Calculator!$F$20,1)-0.5))),1)</f>
        <v>1</v>
      </c>
      <c r="M459" s="174" t="n">
        <f aca="false">MIN(B459:L459)</f>
        <v>0.00694736842104682</v>
      </c>
      <c r="N459" s="174" t="n">
        <f aca="false">SUMPRODUCT(($M$5:$M$555&gt;M459)*1)+SUMPRODUCT(($M$5:$M$555=M459)*(ROW($M$5:$M$555)&lt;ROW(M459)))+1</f>
        <v>409</v>
      </c>
      <c r="O459" s="174" t="str">
        <f aca="false">IF(M459&gt;=0.2,"★★★ EXCELLENT",IF(M459&gt;=0.12,"★★  GOOD",IF(M459&gt;=0.07,"★  FAIR",IF(M459&gt;=0.025,"⚠  MARGINAL","✗  AVOID"))))</f>
        <v>✗  AVOID</v>
      </c>
    </row>
    <row r="460" customFormat="false" ht="15" hidden="false" customHeight="true" outlineLevel="0" collapsed="false">
      <c r="A460" s="175" t="n">
        <v>50.5</v>
      </c>
      <c r="B460" s="176" t="n">
        <f aca="false">IF(Calculator!$E$10="YES",IF(A460&lt;Calculator!$G$10,0,MIN(MIN(MOD(A460/Calculator!$F$10,1),1-MOD(A460/Calculator!$F$10,1)),ABS(MOD(A460/Calculator!$F$10,1)-0.5))),1)</f>
        <v>1</v>
      </c>
      <c r="C460" s="176" t="n">
        <f aca="false">IF(Calculator!$E$11="YES",IF(A460&lt;Calculator!$G$11,0,MIN(MIN(MOD(A460/Calculator!$F$11,1),1-MOD(A460/Calculator!$F$11,1)),ABS(MOD(A460/Calculator!$F$11,1)-0.5))),1)</f>
        <v>1</v>
      </c>
      <c r="D460" s="176" t="n">
        <f aca="false">IF(Calculator!$E$12="YES",IF(A460&lt;Calculator!$G$12,0,MIN(MIN(MOD(A460/Calculator!$F$12,1),1-MOD(A460/Calculator!$F$12,1)),ABS(MOD(A460/Calculator!$F$12,1)-0.5))),1)</f>
        <v>1</v>
      </c>
      <c r="E460" s="176" t="n">
        <f aca="false">IF(Calculator!$E$13="YES",IF(A460&lt;Calculator!$G$13,0,MIN(MIN(MOD(A460/Calculator!$F$13,1),1-MOD(A460/Calculator!$F$13,1)),ABS(MOD(A460/Calculator!$F$13,1)-0.5))),1)</f>
        <v>0.0338596491228107</v>
      </c>
      <c r="F460" s="176" t="n">
        <f aca="false">IF(Calculator!$E$14="YES",IF(A460&lt;Calculator!$G$14,0,MIN(MIN(MOD(A460/Calculator!$F$14,1),1-MOD(A460/Calculator!$F$14,1)),ABS(MOD(A460/Calculator!$F$14,1)-0.5))),1)</f>
        <v>0.0881578947368356</v>
      </c>
      <c r="G460" s="176" t="n">
        <f aca="false">IF(Calculator!$E$15="YES",IF(A460&lt;Calculator!$G$15,0,MIN(MIN(MOD(A460/Calculator!$F$15,1),1-MOD(A460/Calculator!$F$15,1)),ABS(MOD(A460/Calculator!$F$15,1)-0.5))),1)</f>
        <v>0.023421052631579</v>
      </c>
      <c r="H460" s="176" t="n">
        <f aca="false">IF(Calculator!$E$16="YES",IF(A460&lt;Calculator!$G$16,0,MIN(MIN(MOD(A460/Calculator!$F$16,1),1-MOD(A460/Calculator!$F$16,1)),ABS(MOD(A460/Calculator!$F$16,1)-0.5))),1)</f>
        <v>0.0792350877192938</v>
      </c>
      <c r="I460" s="176" t="n">
        <f aca="false">IF(Calculator!$E$17="YES",IF(A460&lt;Calculator!$G$17,0,MIN(MIN(MOD(A460/Calculator!$F$17,1),1-MOD(A460/Calculator!$F$17,1)),ABS(MOD(A460/Calculator!$F$17,1)-0.5))),1)</f>
        <v>0.0218421052631523</v>
      </c>
      <c r="J460" s="176" t="n">
        <f aca="false">IF(Calculator!$E$18="YES",IF(A460&lt;Calculator!$G$18,0,MIN(MIN(MOD(A460/Calculator!$F$18,1),1-MOD(A460/Calculator!$F$18,1)),ABS(MOD(A460/Calculator!$F$18,1)-0.5))),1)</f>
        <v>0.161614035087723</v>
      </c>
      <c r="K460" s="176" t="n">
        <f aca="false">IF(Calculator!$E$19="YES",IF(A460&lt;Calculator!$G$19,0,MIN(MIN(MOD(A460/Calculator!$F$19,1),1-MOD(A460/Calculator!$F$19,1)),ABS(MOD(A460/Calculator!$F$19,1)-0.5))),1)</f>
        <v>0.224035087719297</v>
      </c>
      <c r="L460" s="176" t="n">
        <f aca="false">IF(Calculator!$E$20="YES",IF(A460&lt;Calculator!$G$20,0,MIN(MIN(MOD(A460/Calculator!$F$20,1),1-MOD(A460/Calculator!$F$20,1)),ABS(MOD(A460/Calculator!$F$20,1)-0.5))),1)</f>
        <v>1</v>
      </c>
      <c r="M460" s="176" t="n">
        <f aca="false">MIN(B460:L460)</f>
        <v>0.0218421052631523</v>
      </c>
      <c r="N460" s="176" t="n">
        <f aca="false">SUMPRODUCT(($M$5:$M$555&gt;M460)*1)+SUMPRODUCT(($M$5:$M$555=M460)*(ROW($M$5:$M$555)&lt;ROW(M460)))+1</f>
        <v>273</v>
      </c>
      <c r="O460" s="176" t="str">
        <f aca="false">IF(M460&gt;=0.2,"★★★ EXCELLENT",IF(M460&gt;=0.12,"★★  GOOD",IF(M460&gt;=0.07,"★  FAIR",IF(M460&gt;=0.025,"⚠  MARGINAL","✗  AVOID"))))</f>
        <v>✗  AVOID</v>
      </c>
    </row>
    <row r="461" customFormat="false" ht="15" hidden="false" customHeight="true" outlineLevel="0" collapsed="false">
      <c r="A461" s="173" t="n">
        <v>50.6</v>
      </c>
      <c r="B461" s="174" t="n">
        <f aca="false">IF(Calculator!$E$10="YES",IF(A461&lt;Calculator!$G$10,0,MIN(MIN(MOD(A461/Calculator!$F$10,1),1-MOD(A461/Calculator!$F$10,1)),ABS(MOD(A461/Calculator!$F$10,1)-0.5))),1)</f>
        <v>1</v>
      </c>
      <c r="C461" s="174" t="n">
        <f aca="false">IF(Calculator!$E$11="YES",IF(A461&lt;Calculator!$G$11,0,MIN(MIN(MOD(A461/Calculator!$F$11,1),1-MOD(A461/Calculator!$F$11,1)),ABS(MOD(A461/Calculator!$F$11,1)-0.5))),1)</f>
        <v>1</v>
      </c>
      <c r="D461" s="174" t="n">
        <f aca="false">IF(Calculator!$E$12="YES",IF(A461&lt;Calculator!$G$12,0,MIN(MIN(MOD(A461/Calculator!$F$12,1),1-MOD(A461/Calculator!$F$12,1)),ABS(MOD(A461/Calculator!$F$12,1)-0.5))),1)</f>
        <v>1</v>
      </c>
      <c r="E461" s="174" t="n">
        <f aca="false">IF(Calculator!$E$13="YES",IF(A461&lt;Calculator!$G$13,0,MIN(MIN(MOD(A461/Calculator!$F$13,1),1-MOD(A461/Calculator!$F$13,1)),ABS(MOD(A461/Calculator!$F$13,1)-0.5))),1)</f>
        <v>0.0388771929824601</v>
      </c>
      <c r="F461" s="174" t="n">
        <f aca="false">IF(Calculator!$E$14="YES",IF(A461&lt;Calculator!$G$14,0,MIN(MIN(MOD(A461/Calculator!$F$14,1),1-MOD(A461/Calculator!$F$14,1)),ABS(MOD(A461/Calculator!$F$14,1)-0.5))),1)</f>
        <v>0.0952631578947307</v>
      </c>
      <c r="G461" s="174" t="n">
        <f aca="false">IF(Calculator!$E$15="YES",IF(A461&lt;Calculator!$G$15,0,MIN(MIN(MOD(A461/Calculator!$F$15,1),1-MOD(A461/Calculator!$F$15,1)),ABS(MOD(A461/Calculator!$F$15,1)-0.5))),1)</f>
        <v>0.0333684210526322</v>
      </c>
      <c r="H461" s="174" t="n">
        <f aca="false">IF(Calculator!$E$16="YES",IF(A461&lt;Calculator!$G$16,0,MIN(MIN(MOD(A461/Calculator!$F$16,1),1-MOD(A461/Calculator!$F$16,1)),ABS(MOD(A461/Calculator!$F$16,1)-0.5))),1)</f>
        <v>0.0665207017543814</v>
      </c>
      <c r="I461" s="174" t="n">
        <f aca="false">IF(Calculator!$E$17="YES",IF(A461&lt;Calculator!$G$17,0,MIN(MIN(MOD(A461/Calculator!$F$17,1),1-MOD(A461/Calculator!$F$17,1)),ABS(MOD(A461/Calculator!$F$17,1)-0.5))),1)</f>
        <v>0.0367368421052579</v>
      </c>
      <c r="J461" s="174" t="n">
        <f aca="false">IF(Calculator!$E$18="YES",IF(A461&lt;Calculator!$G$18,0,MIN(MIN(MOD(A461/Calculator!$F$18,1),1-MOD(A461/Calculator!$F$18,1)),ABS(MOD(A461/Calculator!$F$18,1)-0.5))),1)</f>
        <v>0.144112280701759</v>
      </c>
      <c r="K461" s="174" t="n">
        <f aca="false">IF(Calculator!$E$19="YES",IF(A461&lt;Calculator!$G$19,0,MIN(MIN(MOD(A461/Calculator!$F$19,1),1-MOD(A461/Calculator!$F$19,1)),ABS(MOD(A461/Calculator!$F$19,1)-0.5))),1)</f>
        <v>0.244280701754386</v>
      </c>
      <c r="L461" s="174" t="n">
        <f aca="false">IF(Calculator!$E$20="YES",IF(A461&lt;Calculator!$G$20,0,MIN(MIN(MOD(A461/Calculator!$F$20,1),1-MOD(A461/Calculator!$F$20,1)),ABS(MOD(A461/Calculator!$F$20,1)-0.5))),1)</f>
        <v>1</v>
      </c>
      <c r="M461" s="174" t="n">
        <f aca="false">MIN(B461:L461)</f>
        <v>0.0333684210526322</v>
      </c>
      <c r="N461" s="174" t="n">
        <f aca="false">SUMPRODUCT(($M$5:$M$555&gt;M461)*1)+SUMPRODUCT(($M$5:$M$555=M461)*(ROW($M$5:$M$555)&lt;ROW(M461)))+1</f>
        <v>193</v>
      </c>
      <c r="O461" s="174" t="str">
        <f aca="false">IF(M461&gt;=0.2,"★★★ EXCELLENT",IF(M461&gt;=0.12,"★★  GOOD",IF(M461&gt;=0.07,"★  FAIR",IF(M461&gt;=0.025,"⚠  MARGINAL","✗  AVOID"))))</f>
        <v>⚠  MARGINAL</v>
      </c>
    </row>
    <row r="462" customFormat="false" ht="15" hidden="false" customHeight="true" outlineLevel="0" collapsed="false">
      <c r="A462" s="175" t="n">
        <v>50.7</v>
      </c>
      <c r="B462" s="176" t="n">
        <f aca="false">IF(Calculator!$E$10="YES",IF(A462&lt;Calculator!$G$10,0,MIN(MIN(MOD(A462/Calculator!$F$10,1),1-MOD(A462/Calculator!$F$10,1)),ABS(MOD(A462/Calculator!$F$10,1)-0.5))),1)</f>
        <v>1</v>
      </c>
      <c r="C462" s="176" t="n">
        <f aca="false">IF(Calculator!$E$11="YES",IF(A462&lt;Calculator!$G$11,0,MIN(MIN(MOD(A462/Calculator!$F$11,1),1-MOD(A462/Calculator!$F$11,1)),ABS(MOD(A462/Calculator!$F$11,1)-0.5))),1)</f>
        <v>1</v>
      </c>
      <c r="D462" s="176" t="n">
        <f aca="false">IF(Calculator!$E$12="YES",IF(A462&lt;Calculator!$G$12,0,MIN(MIN(MOD(A462/Calculator!$F$12,1),1-MOD(A462/Calculator!$F$12,1)),ABS(MOD(A462/Calculator!$F$12,1)-0.5))),1)</f>
        <v>1</v>
      </c>
      <c r="E462" s="176" t="n">
        <f aca="false">IF(Calculator!$E$13="YES",IF(A462&lt;Calculator!$G$13,0,MIN(MIN(MOD(A462/Calculator!$F$13,1),1-MOD(A462/Calculator!$F$13,1)),ABS(MOD(A462/Calculator!$F$13,1)-0.5))),1)</f>
        <v>0.043894736842109</v>
      </c>
      <c r="F462" s="176" t="n">
        <f aca="false">IF(Calculator!$E$14="YES",IF(A462&lt;Calculator!$G$14,0,MIN(MIN(MOD(A462/Calculator!$F$14,1),1-MOD(A462/Calculator!$F$14,1)),ABS(MOD(A462/Calculator!$F$14,1)-0.5))),1)</f>
        <v>0.102368421052625</v>
      </c>
      <c r="G462" s="176" t="n">
        <f aca="false">IF(Calculator!$E$15="YES",IF(A462&lt;Calculator!$G$15,0,MIN(MIN(MOD(A462/Calculator!$F$15,1),1-MOD(A462/Calculator!$F$15,1)),ABS(MOD(A462/Calculator!$F$15,1)-0.5))),1)</f>
        <v>0.0433157894736853</v>
      </c>
      <c r="H462" s="176" t="n">
        <f aca="false">IF(Calculator!$E$16="YES",IF(A462&lt;Calculator!$G$16,0,MIN(MIN(MOD(A462/Calculator!$F$16,1),1-MOD(A462/Calculator!$F$16,1)),ABS(MOD(A462/Calculator!$F$16,1)-0.5))),1)</f>
        <v>0.053806315789469</v>
      </c>
      <c r="I462" s="176" t="n">
        <f aca="false">IF(Calculator!$E$17="YES",IF(A462&lt;Calculator!$G$17,0,MIN(MIN(MOD(A462/Calculator!$F$17,1),1-MOD(A462/Calculator!$F$17,1)),ABS(MOD(A462/Calculator!$F$17,1)-0.5))),1)</f>
        <v>0.0516315789473634</v>
      </c>
      <c r="J462" s="176" t="n">
        <f aca="false">IF(Calculator!$E$18="YES",IF(A462&lt;Calculator!$G$18,0,MIN(MIN(MOD(A462/Calculator!$F$18,1),1-MOD(A462/Calculator!$F$18,1)),ABS(MOD(A462/Calculator!$F$18,1)-0.5))),1)</f>
        <v>0.126610526315794</v>
      </c>
      <c r="K462" s="176" t="n">
        <f aca="false">IF(Calculator!$E$19="YES",IF(A462&lt;Calculator!$G$19,0,MIN(MIN(MOD(A462/Calculator!$F$19,1),1-MOD(A462/Calculator!$F$19,1)),ABS(MOD(A462/Calculator!$F$19,1)-0.5))),1)</f>
        <v>0.235473684210525</v>
      </c>
      <c r="L462" s="176" t="n">
        <f aca="false">IF(Calculator!$E$20="YES",IF(A462&lt;Calculator!$G$20,0,MIN(MIN(MOD(A462/Calculator!$F$20,1),1-MOD(A462/Calculator!$F$20,1)),ABS(MOD(A462/Calculator!$F$20,1)-0.5))),1)</f>
        <v>1</v>
      </c>
      <c r="M462" s="176" t="n">
        <f aca="false">MIN(B462:L462)</f>
        <v>0.0433157894736853</v>
      </c>
      <c r="N462" s="176" t="n">
        <f aca="false">SUMPRODUCT(($M$5:$M$555&gt;M462)*1)+SUMPRODUCT(($M$5:$M$555=M462)*(ROW($M$5:$M$555)&lt;ROW(M462)))+1</f>
        <v>147</v>
      </c>
      <c r="O462" s="176" t="str">
        <f aca="false">IF(M462&gt;=0.2,"★★★ EXCELLENT",IF(M462&gt;=0.12,"★★  GOOD",IF(M462&gt;=0.07,"★  FAIR",IF(M462&gt;=0.025,"⚠  MARGINAL","✗  AVOID"))))</f>
        <v>⚠  MARGINAL</v>
      </c>
    </row>
    <row r="463" customFormat="false" ht="15" hidden="false" customHeight="true" outlineLevel="0" collapsed="false">
      <c r="A463" s="173" t="n">
        <v>50.8</v>
      </c>
      <c r="B463" s="174" t="n">
        <f aca="false">IF(Calculator!$E$10="YES",IF(A463&lt;Calculator!$G$10,0,MIN(MIN(MOD(A463/Calculator!$F$10,1),1-MOD(A463/Calculator!$F$10,1)),ABS(MOD(A463/Calculator!$F$10,1)-0.5))),1)</f>
        <v>1</v>
      </c>
      <c r="C463" s="174" t="n">
        <f aca="false">IF(Calculator!$E$11="YES",IF(A463&lt;Calculator!$G$11,0,MIN(MIN(MOD(A463/Calculator!$F$11,1),1-MOD(A463/Calculator!$F$11,1)),ABS(MOD(A463/Calculator!$F$11,1)-0.5))),1)</f>
        <v>1</v>
      </c>
      <c r="D463" s="174" t="n">
        <f aca="false">IF(Calculator!$E$12="YES",IF(A463&lt;Calculator!$G$12,0,MIN(MIN(MOD(A463/Calculator!$F$12,1),1-MOD(A463/Calculator!$F$12,1)),ABS(MOD(A463/Calculator!$F$12,1)-0.5))),1)</f>
        <v>1</v>
      </c>
      <c r="E463" s="174" t="n">
        <f aca="false">IF(Calculator!$E$13="YES",IF(A463&lt;Calculator!$G$13,0,MIN(MIN(MOD(A463/Calculator!$F$13,1),1-MOD(A463/Calculator!$F$13,1)),ABS(MOD(A463/Calculator!$F$13,1)-0.5))),1)</f>
        <v>0.0489122807017579</v>
      </c>
      <c r="F463" s="174" t="n">
        <f aca="false">IF(Calculator!$E$14="YES",IF(A463&lt;Calculator!$G$14,0,MIN(MIN(MOD(A463/Calculator!$F$14,1),1-MOD(A463/Calculator!$F$14,1)),ABS(MOD(A463/Calculator!$F$14,1)-0.5))),1)</f>
        <v>0.10947368421052</v>
      </c>
      <c r="G463" s="174" t="n">
        <f aca="false">IF(Calculator!$E$15="YES",IF(A463&lt;Calculator!$G$15,0,MIN(MIN(MOD(A463/Calculator!$F$15,1),1-MOD(A463/Calculator!$F$15,1)),ABS(MOD(A463/Calculator!$F$15,1)-0.5))),1)</f>
        <v>0.0532631578947367</v>
      </c>
      <c r="H463" s="174" t="n">
        <f aca="false">IF(Calculator!$E$16="YES",IF(A463&lt;Calculator!$G$16,0,MIN(MIN(MOD(A463/Calculator!$F$16,1),1-MOD(A463/Calculator!$F$16,1)),ABS(MOD(A463/Calculator!$F$16,1)-0.5))),1)</f>
        <v>0.0410919298245576</v>
      </c>
      <c r="I463" s="174" t="n">
        <f aca="false">IF(Calculator!$E$17="YES",IF(A463&lt;Calculator!$G$17,0,MIN(MIN(MOD(A463/Calculator!$F$17,1),1-MOD(A463/Calculator!$F$17,1)),ABS(MOD(A463/Calculator!$F$17,1)-0.5))),1)</f>
        <v>0.0665263157894671</v>
      </c>
      <c r="J463" s="174" t="n">
        <f aca="false">IF(Calculator!$E$18="YES",IF(A463&lt;Calculator!$G$18,0,MIN(MIN(MOD(A463/Calculator!$F$18,1),1-MOD(A463/Calculator!$F$18,1)),ABS(MOD(A463/Calculator!$F$18,1)-0.5))),1)</f>
        <v>0.109108771929829</v>
      </c>
      <c r="K463" s="174" t="n">
        <f aca="false">IF(Calculator!$E$19="YES",IF(A463&lt;Calculator!$G$19,0,MIN(MIN(MOD(A463/Calculator!$F$19,1),1-MOD(A463/Calculator!$F$19,1)),ABS(MOD(A463/Calculator!$F$19,1)-0.5))),1)</f>
        <v>0.215228070175439</v>
      </c>
      <c r="L463" s="174" t="n">
        <f aca="false">IF(Calculator!$E$20="YES",IF(A463&lt;Calculator!$G$20,0,MIN(MIN(MOD(A463/Calculator!$F$20,1),1-MOD(A463/Calculator!$F$20,1)),ABS(MOD(A463/Calculator!$F$20,1)-0.5))),1)</f>
        <v>1</v>
      </c>
      <c r="M463" s="174" t="n">
        <f aca="false">MIN(B463:L463)</f>
        <v>0.0410919298245576</v>
      </c>
      <c r="N463" s="174" t="n">
        <f aca="false">SUMPRODUCT(($M$5:$M$555&gt;M463)*1)+SUMPRODUCT(($M$5:$M$555=M463)*(ROW($M$5:$M$555)&lt;ROW(M463)))+1</f>
        <v>159</v>
      </c>
      <c r="O463" s="174" t="str">
        <f aca="false">IF(M463&gt;=0.2,"★★★ EXCELLENT",IF(M463&gt;=0.12,"★★  GOOD",IF(M463&gt;=0.07,"★  FAIR",IF(M463&gt;=0.025,"⚠  MARGINAL","✗  AVOID"))))</f>
        <v>⚠  MARGINAL</v>
      </c>
    </row>
    <row r="464" customFormat="false" ht="15" hidden="false" customHeight="true" outlineLevel="0" collapsed="false">
      <c r="A464" s="175" t="n">
        <v>50.9</v>
      </c>
      <c r="B464" s="176" t="n">
        <f aca="false">IF(Calculator!$E$10="YES",IF(A464&lt;Calculator!$G$10,0,MIN(MIN(MOD(A464/Calculator!$F$10,1),1-MOD(A464/Calculator!$F$10,1)),ABS(MOD(A464/Calculator!$F$10,1)-0.5))),1)</f>
        <v>1</v>
      </c>
      <c r="C464" s="176" t="n">
        <f aca="false">IF(Calculator!$E$11="YES",IF(A464&lt;Calculator!$G$11,0,MIN(MIN(MOD(A464/Calculator!$F$11,1),1-MOD(A464/Calculator!$F$11,1)),ABS(MOD(A464/Calculator!$F$11,1)-0.5))),1)</f>
        <v>1</v>
      </c>
      <c r="D464" s="176" t="n">
        <f aca="false">IF(Calculator!$E$12="YES",IF(A464&lt;Calculator!$G$12,0,MIN(MIN(MOD(A464/Calculator!$F$12,1),1-MOD(A464/Calculator!$F$12,1)),ABS(MOD(A464/Calculator!$F$12,1)-0.5))),1)</f>
        <v>1</v>
      </c>
      <c r="E464" s="176" t="n">
        <f aca="false">IF(Calculator!$E$13="YES",IF(A464&lt;Calculator!$G$13,0,MIN(MIN(MOD(A464/Calculator!$F$13,1),1-MOD(A464/Calculator!$F$13,1)),ABS(MOD(A464/Calculator!$F$13,1)-0.5))),1)</f>
        <v>0.0539298245614073</v>
      </c>
      <c r="F464" s="176" t="n">
        <f aca="false">IF(Calculator!$E$14="YES",IF(A464&lt;Calculator!$G$14,0,MIN(MIN(MOD(A464/Calculator!$F$14,1),1-MOD(A464/Calculator!$F$14,1)),ABS(MOD(A464/Calculator!$F$14,1)-0.5))),1)</f>
        <v>0.116578947368414</v>
      </c>
      <c r="G464" s="176" t="n">
        <f aca="false">IF(Calculator!$E$15="YES",IF(A464&lt;Calculator!$G$15,0,MIN(MIN(MOD(A464/Calculator!$F$15,1),1-MOD(A464/Calculator!$F$15,1)),ABS(MOD(A464/Calculator!$F$15,1)-0.5))),1)</f>
        <v>0.0632105263157898</v>
      </c>
      <c r="H464" s="176" t="n">
        <f aca="false">IF(Calculator!$E$16="YES",IF(A464&lt;Calculator!$G$16,0,MIN(MIN(MOD(A464/Calculator!$F$16,1),1-MOD(A464/Calculator!$F$16,1)),ABS(MOD(A464/Calculator!$F$16,1)-0.5))),1)</f>
        <v>0.0283775438596452</v>
      </c>
      <c r="I464" s="176" t="n">
        <f aca="false">IF(Calculator!$E$17="YES",IF(A464&lt;Calculator!$G$17,0,MIN(MIN(MOD(A464/Calculator!$F$17,1),1-MOD(A464/Calculator!$F$17,1)),ABS(MOD(A464/Calculator!$F$17,1)-0.5))),1)</f>
        <v>0.0814210526315726</v>
      </c>
      <c r="J464" s="176" t="n">
        <f aca="false">IF(Calculator!$E$18="YES",IF(A464&lt;Calculator!$G$18,0,MIN(MIN(MOD(A464/Calculator!$F$18,1),1-MOD(A464/Calculator!$F$18,1)),ABS(MOD(A464/Calculator!$F$18,1)-0.5))),1)</f>
        <v>0.0916070175438648</v>
      </c>
      <c r="K464" s="176" t="n">
        <f aca="false">IF(Calculator!$E$19="YES",IF(A464&lt;Calculator!$G$19,0,MIN(MIN(MOD(A464/Calculator!$F$19,1),1-MOD(A464/Calculator!$F$19,1)),ABS(MOD(A464/Calculator!$F$19,1)-0.5))),1)</f>
        <v>0.194982456140352</v>
      </c>
      <c r="L464" s="176" t="n">
        <f aca="false">IF(Calculator!$E$20="YES",IF(A464&lt;Calculator!$G$20,0,MIN(MIN(MOD(A464/Calculator!$F$20,1),1-MOD(A464/Calculator!$F$20,1)),ABS(MOD(A464/Calculator!$F$20,1)-0.5))),1)</f>
        <v>1</v>
      </c>
      <c r="M464" s="176" t="n">
        <f aca="false">MIN(B464:L464)</f>
        <v>0.0283775438596452</v>
      </c>
      <c r="N464" s="176" t="n">
        <f aca="false">SUMPRODUCT(($M$5:$M$555&gt;M464)*1)+SUMPRODUCT(($M$5:$M$555=M464)*(ROW($M$5:$M$555)&lt;ROW(M464)))+1</f>
        <v>225</v>
      </c>
      <c r="O464" s="176" t="str">
        <f aca="false">IF(M464&gt;=0.2,"★★★ EXCELLENT",IF(M464&gt;=0.12,"★★  GOOD",IF(M464&gt;=0.07,"★  FAIR",IF(M464&gt;=0.025,"⚠  MARGINAL","✗  AVOID"))))</f>
        <v>⚠  MARGINAL</v>
      </c>
    </row>
    <row r="465" customFormat="false" ht="15" hidden="false" customHeight="true" outlineLevel="0" collapsed="false">
      <c r="A465" s="173" t="n">
        <v>51</v>
      </c>
      <c r="B465" s="174" t="n">
        <f aca="false">IF(Calculator!$E$10="YES",IF(A465&lt;Calculator!$G$10,0,MIN(MIN(MOD(A465/Calculator!$F$10,1),1-MOD(A465/Calculator!$F$10,1)),ABS(MOD(A465/Calculator!$F$10,1)-0.5))),1)</f>
        <v>1</v>
      </c>
      <c r="C465" s="174" t="n">
        <f aca="false">IF(Calculator!$E$11="YES",IF(A465&lt;Calculator!$G$11,0,MIN(MIN(MOD(A465/Calculator!$F$11,1),1-MOD(A465/Calculator!$F$11,1)),ABS(MOD(A465/Calculator!$F$11,1)-0.5))),1)</f>
        <v>1</v>
      </c>
      <c r="D465" s="174" t="n">
        <f aca="false">IF(Calculator!$E$12="YES",IF(A465&lt;Calculator!$G$12,0,MIN(MIN(MOD(A465/Calculator!$F$12,1),1-MOD(A465/Calculator!$F$12,1)),ABS(MOD(A465/Calculator!$F$12,1)-0.5))),1)</f>
        <v>1</v>
      </c>
      <c r="E465" s="174" t="n">
        <f aca="false">IF(Calculator!$E$13="YES",IF(A465&lt;Calculator!$G$13,0,MIN(MIN(MOD(A465/Calculator!$F$13,1),1-MOD(A465/Calculator!$F$13,1)),ABS(MOD(A465/Calculator!$F$13,1)-0.5))),1)</f>
        <v>0.0589473684210562</v>
      </c>
      <c r="F465" s="174" t="n">
        <f aca="false">IF(Calculator!$E$14="YES",IF(A465&lt;Calculator!$G$14,0,MIN(MIN(MOD(A465/Calculator!$F$14,1),1-MOD(A465/Calculator!$F$14,1)),ABS(MOD(A465/Calculator!$F$14,1)-0.5))),1)</f>
        <v>0.123684210526309</v>
      </c>
      <c r="G465" s="174" t="n">
        <f aca="false">IF(Calculator!$E$15="YES",IF(A465&lt;Calculator!$G$15,0,MIN(MIN(MOD(A465/Calculator!$F$15,1),1-MOD(A465/Calculator!$F$15,1)),ABS(MOD(A465/Calculator!$F$15,1)-0.5))),1)</f>
        <v>0.0731578947368421</v>
      </c>
      <c r="H465" s="174" t="n">
        <f aca="false">IF(Calculator!$E$16="YES",IF(A465&lt;Calculator!$G$16,0,MIN(MIN(MOD(A465/Calculator!$F$16,1),1-MOD(A465/Calculator!$F$16,1)),ABS(MOD(A465/Calculator!$F$16,1)-0.5))),1)</f>
        <v>0.0156631578947328</v>
      </c>
      <c r="I465" s="174" t="n">
        <f aca="false">IF(Calculator!$E$17="YES",IF(A465&lt;Calculator!$G$17,0,MIN(MIN(MOD(A465/Calculator!$F$17,1),1-MOD(A465/Calculator!$F$17,1)),ABS(MOD(A465/Calculator!$F$17,1)-0.5))),1)</f>
        <v>0.0963157894736781</v>
      </c>
      <c r="J465" s="174" t="n">
        <f aca="false">IF(Calculator!$E$18="YES",IF(A465&lt;Calculator!$G$18,0,MIN(MIN(MOD(A465/Calculator!$F$18,1),1-MOD(A465/Calculator!$F$18,1)),ABS(MOD(A465/Calculator!$F$18,1)-0.5))),1)</f>
        <v>0.0741052631578985</v>
      </c>
      <c r="K465" s="174" t="n">
        <f aca="false">IF(Calculator!$E$19="YES",IF(A465&lt;Calculator!$G$19,0,MIN(MIN(MOD(A465/Calculator!$F$19,1),1-MOD(A465/Calculator!$F$19,1)),ABS(MOD(A465/Calculator!$F$19,1)-0.5))),1)</f>
        <v>0.174736842105263</v>
      </c>
      <c r="L465" s="174" t="n">
        <f aca="false">IF(Calculator!$E$20="YES",IF(A465&lt;Calculator!$G$20,0,MIN(MIN(MOD(A465/Calculator!$F$20,1),1-MOD(A465/Calculator!$F$20,1)),ABS(MOD(A465/Calculator!$F$20,1)-0.5))),1)</f>
        <v>1</v>
      </c>
      <c r="M465" s="174" t="n">
        <f aca="false">MIN(B465:L465)</f>
        <v>0.0156631578947328</v>
      </c>
      <c r="N465" s="174" t="n">
        <f aca="false">SUMPRODUCT(($M$5:$M$555&gt;M465)*1)+SUMPRODUCT(($M$5:$M$555=M465)*(ROW($M$5:$M$555)&lt;ROW(M465)))+1</f>
        <v>324</v>
      </c>
      <c r="O465" s="174" t="str">
        <f aca="false">IF(M465&gt;=0.2,"★★★ EXCELLENT",IF(M465&gt;=0.12,"★★  GOOD",IF(M465&gt;=0.07,"★  FAIR",IF(M465&gt;=0.025,"⚠  MARGINAL","✗  AVOID"))))</f>
        <v>✗  AVOID</v>
      </c>
    </row>
    <row r="466" customFormat="false" ht="15" hidden="false" customHeight="true" outlineLevel="0" collapsed="false">
      <c r="A466" s="175" t="n">
        <v>51.1</v>
      </c>
      <c r="B466" s="176" t="n">
        <f aca="false">IF(Calculator!$E$10="YES",IF(A466&lt;Calculator!$G$10,0,MIN(MIN(MOD(A466/Calculator!$F$10,1),1-MOD(A466/Calculator!$F$10,1)),ABS(MOD(A466/Calculator!$F$10,1)-0.5))),1)</f>
        <v>1</v>
      </c>
      <c r="C466" s="176" t="n">
        <f aca="false">IF(Calculator!$E$11="YES",IF(A466&lt;Calculator!$G$11,0,MIN(MIN(MOD(A466/Calculator!$F$11,1),1-MOD(A466/Calculator!$F$11,1)),ABS(MOD(A466/Calculator!$F$11,1)-0.5))),1)</f>
        <v>1</v>
      </c>
      <c r="D466" s="176" t="n">
        <f aca="false">IF(Calculator!$E$12="YES",IF(A466&lt;Calculator!$G$12,0,MIN(MIN(MOD(A466/Calculator!$F$12,1),1-MOD(A466/Calculator!$F$12,1)),ABS(MOD(A466/Calculator!$F$12,1)-0.5))),1)</f>
        <v>1</v>
      </c>
      <c r="E466" s="176" t="n">
        <f aca="false">IF(Calculator!$E$13="YES",IF(A466&lt;Calculator!$G$13,0,MIN(MIN(MOD(A466/Calculator!$F$13,1),1-MOD(A466/Calculator!$F$13,1)),ABS(MOD(A466/Calculator!$F$13,1)-0.5))),1)</f>
        <v>0.0639649122807056</v>
      </c>
      <c r="F466" s="176" t="n">
        <f aca="false">IF(Calculator!$E$14="YES",IF(A466&lt;Calculator!$G$14,0,MIN(MIN(MOD(A466/Calculator!$F$14,1),1-MOD(A466/Calculator!$F$14,1)),ABS(MOD(A466/Calculator!$F$14,1)-0.5))),1)</f>
        <v>0.130789473684204</v>
      </c>
      <c r="G466" s="176" t="n">
        <f aca="false">IF(Calculator!$E$15="YES",IF(A466&lt;Calculator!$G$15,0,MIN(MIN(MOD(A466/Calculator!$F$15,1),1-MOD(A466/Calculator!$F$15,1)),ABS(MOD(A466/Calculator!$F$15,1)-0.5))),1)</f>
        <v>0.0831052631578952</v>
      </c>
      <c r="H466" s="176" t="n">
        <f aca="false">IF(Calculator!$E$16="YES",IF(A466&lt;Calculator!$G$16,0,MIN(MIN(MOD(A466/Calculator!$F$16,1),1-MOD(A466/Calculator!$F$16,1)),ABS(MOD(A466/Calculator!$F$16,1)-0.5))),1)</f>
        <v>0.00294877192981957</v>
      </c>
      <c r="I466" s="176" t="n">
        <f aca="false">IF(Calculator!$E$17="YES",IF(A466&lt;Calculator!$G$17,0,MIN(MIN(MOD(A466/Calculator!$F$17,1),1-MOD(A466/Calculator!$F$17,1)),ABS(MOD(A466/Calculator!$F$17,1)-0.5))),1)</f>
        <v>0.111210526315784</v>
      </c>
      <c r="J466" s="176" t="n">
        <f aca="false">IF(Calculator!$E$18="YES",IF(A466&lt;Calculator!$G$18,0,MIN(MIN(MOD(A466/Calculator!$F$18,1),1-MOD(A466/Calculator!$F$18,1)),ABS(MOD(A466/Calculator!$F$18,1)-0.5))),1)</f>
        <v>0.0566035087719339</v>
      </c>
      <c r="K466" s="176" t="n">
        <f aca="false">IF(Calculator!$E$19="YES",IF(A466&lt;Calculator!$G$19,0,MIN(MIN(MOD(A466/Calculator!$F$19,1),1-MOD(A466/Calculator!$F$19,1)),ABS(MOD(A466/Calculator!$F$19,1)-0.5))),1)</f>
        <v>0.154491228070174</v>
      </c>
      <c r="L466" s="176" t="n">
        <f aca="false">IF(Calculator!$E$20="YES",IF(A466&lt;Calculator!$G$20,0,MIN(MIN(MOD(A466/Calculator!$F$20,1),1-MOD(A466/Calculator!$F$20,1)),ABS(MOD(A466/Calculator!$F$20,1)-0.5))),1)</f>
        <v>1</v>
      </c>
      <c r="M466" s="176" t="n">
        <f aca="false">MIN(B466:L466)</f>
        <v>0.00294877192981957</v>
      </c>
      <c r="N466" s="176" t="n">
        <f aca="false">SUMPRODUCT(($M$5:$M$555&gt;M466)*1)+SUMPRODUCT(($M$5:$M$555=M466)*(ROW($M$5:$M$555)&lt;ROW(M466)))+1</f>
        <v>463</v>
      </c>
      <c r="O466" s="176" t="str">
        <f aca="false">IF(M466&gt;=0.2,"★★★ EXCELLENT",IF(M466&gt;=0.12,"★★  GOOD",IF(M466&gt;=0.07,"★  FAIR",IF(M466&gt;=0.025,"⚠  MARGINAL","✗  AVOID"))))</f>
        <v>✗  AVOID</v>
      </c>
    </row>
    <row r="467" customFormat="false" ht="15" hidden="false" customHeight="true" outlineLevel="0" collapsed="false">
      <c r="A467" s="173" t="n">
        <v>51.2</v>
      </c>
      <c r="B467" s="174" t="n">
        <f aca="false">IF(Calculator!$E$10="YES",IF(A467&lt;Calculator!$G$10,0,MIN(MIN(MOD(A467/Calculator!$F$10,1),1-MOD(A467/Calculator!$F$10,1)),ABS(MOD(A467/Calculator!$F$10,1)-0.5))),1)</f>
        <v>1</v>
      </c>
      <c r="C467" s="174" t="n">
        <f aca="false">IF(Calculator!$E$11="YES",IF(A467&lt;Calculator!$G$11,0,MIN(MIN(MOD(A467/Calculator!$F$11,1),1-MOD(A467/Calculator!$F$11,1)),ABS(MOD(A467/Calculator!$F$11,1)-0.5))),1)</f>
        <v>1</v>
      </c>
      <c r="D467" s="174" t="n">
        <f aca="false">IF(Calculator!$E$12="YES",IF(A467&lt;Calculator!$G$12,0,MIN(MIN(MOD(A467/Calculator!$F$12,1),1-MOD(A467/Calculator!$F$12,1)),ABS(MOD(A467/Calculator!$F$12,1)-0.5))),1)</f>
        <v>1</v>
      </c>
      <c r="E467" s="174" t="n">
        <f aca="false">IF(Calculator!$E$13="YES",IF(A467&lt;Calculator!$G$13,0,MIN(MIN(MOD(A467/Calculator!$F$13,1),1-MOD(A467/Calculator!$F$13,1)),ABS(MOD(A467/Calculator!$F$13,1)-0.5))),1)</f>
        <v>0.0689824561403545</v>
      </c>
      <c r="F467" s="174" t="n">
        <f aca="false">IF(Calculator!$E$14="YES",IF(A467&lt;Calculator!$G$14,0,MIN(MIN(MOD(A467/Calculator!$F$14,1),1-MOD(A467/Calculator!$F$14,1)),ABS(MOD(A467/Calculator!$F$14,1)-0.5))),1)</f>
        <v>0.137894736842099</v>
      </c>
      <c r="G467" s="174" t="n">
        <f aca="false">IF(Calculator!$E$15="YES",IF(A467&lt;Calculator!$G$15,0,MIN(MIN(MOD(A467/Calculator!$F$15,1),1-MOD(A467/Calculator!$F$15,1)),ABS(MOD(A467/Calculator!$F$15,1)-0.5))),1)</f>
        <v>0.0930526315789484</v>
      </c>
      <c r="H467" s="174" t="n">
        <f aca="false">IF(Calculator!$E$16="YES",IF(A467&lt;Calculator!$G$16,0,MIN(MIN(MOD(A467/Calculator!$F$16,1),1-MOD(A467/Calculator!$F$16,1)),ABS(MOD(A467/Calculator!$F$16,1)-0.5))),1)</f>
        <v>0.0097656140350928</v>
      </c>
      <c r="I467" s="174" t="n">
        <f aca="false">IF(Calculator!$E$17="YES",IF(A467&lt;Calculator!$G$17,0,MIN(MIN(MOD(A467/Calculator!$F$17,1),1-MOD(A467/Calculator!$F$17,1)),ABS(MOD(A467/Calculator!$F$17,1)-0.5))),1)</f>
        <v>0.126105263157889</v>
      </c>
      <c r="J467" s="174" t="n">
        <f aca="false">IF(Calculator!$E$18="YES",IF(A467&lt;Calculator!$G$18,0,MIN(MIN(MOD(A467/Calculator!$F$18,1),1-MOD(A467/Calculator!$F$18,1)),ABS(MOD(A467/Calculator!$F$18,1)-0.5))),1)</f>
        <v>0.0391017543859693</v>
      </c>
      <c r="K467" s="174" t="n">
        <f aca="false">IF(Calculator!$E$19="YES",IF(A467&lt;Calculator!$G$19,0,MIN(MIN(MOD(A467/Calculator!$F$19,1),1-MOD(A467/Calculator!$F$19,1)),ABS(MOD(A467/Calculator!$F$19,1)-0.5))),1)</f>
        <v>0.134245614035088</v>
      </c>
      <c r="L467" s="174" t="n">
        <f aca="false">IF(Calculator!$E$20="YES",IF(A467&lt;Calculator!$G$20,0,MIN(MIN(MOD(A467/Calculator!$F$20,1),1-MOD(A467/Calculator!$F$20,1)),ABS(MOD(A467/Calculator!$F$20,1)-0.5))),1)</f>
        <v>1</v>
      </c>
      <c r="M467" s="174" t="n">
        <f aca="false">MIN(B467:L467)</f>
        <v>0.0097656140350928</v>
      </c>
      <c r="N467" s="174" t="n">
        <f aca="false">SUMPRODUCT(($M$5:$M$555&gt;M467)*1)+SUMPRODUCT(($M$5:$M$555=M467)*(ROW($M$5:$M$555)&lt;ROW(M467)))+1</f>
        <v>380</v>
      </c>
      <c r="O467" s="174" t="str">
        <f aca="false">IF(M467&gt;=0.2,"★★★ EXCELLENT",IF(M467&gt;=0.12,"★★  GOOD",IF(M467&gt;=0.07,"★  FAIR",IF(M467&gt;=0.025,"⚠  MARGINAL","✗  AVOID"))))</f>
        <v>✗  AVOID</v>
      </c>
    </row>
    <row r="468" customFormat="false" ht="15" hidden="false" customHeight="true" outlineLevel="0" collapsed="false">
      <c r="A468" s="175" t="n">
        <v>51.3</v>
      </c>
      <c r="B468" s="176" t="n">
        <f aca="false">IF(Calculator!$E$10="YES",IF(A468&lt;Calculator!$G$10,0,MIN(MIN(MOD(A468/Calculator!$F$10,1),1-MOD(A468/Calculator!$F$10,1)),ABS(MOD(A468/Calculator!$F$10,1)-0.5))),1)</f>
        <v>1</v>
      </c>
      <c r="C468" s="176" t="n">
        <f aca="false">IF(Calculator!$E$11="YES",IF(A468&lt;Calculator!$G$11,0,MIN(MIN(MOD(A468/Calculator!$F$11,1),1-MOD(A468/Calculator!$F$11,1)),ABS(MOD(A468/Calculator!$F$11,1)-0.5))),1)</f>
        <v>1</v>
      </c>
      <c r="D468" s="176" t="n">
        <f aca="false">IF(Calculator!$E$12="YES",IF(A468&lt;Calculator!$G$12,0,MIN(MIN(MOD(A468/Calculator!$F$12,1),1-MOD(A468/Calculator!$F$12,1)),ABS(MOD(A468/Calculator!$F$12,1)-0.5))),1)</f>
        <v>1</v>
      </c>
      <c r="E468" s="176" t="n">
        <f aca="false">IF(Calculator!$E$13="YES",IF(A468&lt;Calculator!$G$13,0,MIN(MIN(MOD(A468/Calculator!$F$13,1),1-MOD(A468/Calculator!$F$13,1)),ABS(MOD(A468/Calculator!$F$13,1)-0.5))),1)</f>
        <v>0.0740000000000034</v>
      </c>
      <c r="F468" s="176" t="n">
        <f aca="false">IF(Calculator!$E$14="YES",IF(A468&lt;Calculator!$G$14,0,MIN(MIN(MOD(A468/Calculator!$F$14,1),1-MOD(A468/Calculator!$F$14,1)),ABS(MOD(A468/Calculator!$F$14,1)-0.5))),1)</f>
        <v>0.144999999999993</v>
      </c>
      <c r="G468" s="176" t="n">
        <f aca="false">IF(Calculator!$E$15="YES",IF(A468&lt;Calculator!$G$15,0,MIN(MIN(MOD(A468/Calculator!$F$15,1),1-MOD(A468/Calculator!$F$15,1)),ABS(MOD(A468/Calculator!$F$15,1)-0.5))),1)</f>
        <v>0.103</v>
      </c>
      <c r="H468" s="176" t="n">
        <f aca="false">IF(Calculator!$E$16="YES",IF(A468&lt;Calculator!$G$16,0,MIN(MIN(MOD(A468/Calculator!$F$16,1),1-MOD(A468/Calculator!$F$16,1)),ABS(MOD(A468/Calculator!$F$16,1)-0.5))),1)</f>
        <v>0.0224800000000043</v>
      </c>
      <c r="I468" s="176" t="n">
        <f aca="false">IF(Calculator!$E$17="YES",IF(A468&lt;Calculator!$G$17,0,MIN(MIN(MOD(A468/Calculator!$F$17,1),1-MOD(A468/Calculator!$F$17,1)),ABS(MOD(A468/Calculator!$F$17,1)-0.5))),1)</f>
        <v>0.140999999999994</v>
      </c>
      <c r="J468" s="176" t="n">
        <f aca="false">IF(Calculator!$E$18="YES",IF(A468&lt;Calculator!$G$18,0,MIN(MIN(MOD(A468/Calculator!$F$18,1),1-MOD(A468/Calculator!$F$18,1)),ABS(MOD(A468/Calculator!$F$18,1)-0.5))),1)</f>
        <v>0.0216000000000047</v>
      </c>
      <c r="K468" s="176" t="n">
        <f aca="false">IF(Calculator!$E$19="YES",IF(A468&lt;Calculator!$G$19,0,MIN(MIN(MOD(A468/Calculator!$F$19,1),1-MOD(A468/Calculator!$F$19,1)),ABS(MOD(A468/Calculator!$F$19,1)-0.5))),1)</f>
        <v>0.114000000000001</v>
      </c>
      <c r="L468" s="176" t="n">
        <f aca="false">IF(Calculator!$E$20="YES",IF(A468&lt;Calculator!$G$20,0,MIN(MIN(MOD(A468/Calculator!$F$20,1),1-MOD(A468/Calculator!$F$20,1)),ABS(MOD(A468/Calculator!$F$20,1)-0.5))),1)</f>
        <v>1</v>
      </c>
      <c r="M468" s="176" t="n">
        <f aca="false">MIN(B468:L468)</f>
        <v>0.0216000000000047</v>
      </c>
      <c r="N468" s="176" t="n">
        <f aca="false">SUMPRODUCT(($M$5:$M$555&gt;M468)*1)+SUMPRODUCT(($M$5:$M$555=M468)*(ROW($M$5:$M$555)&lt;ROW(M468)))+1</f>
        <v>275</v>
      </c>
      <c r="O468" s="176" t="str">
        <f aca="false">IF(M468&gt;=0.2,"★★★ EXCELLENT",IF(M468&gt;=0.12,"★★  GOOD",IF(M468&gt;=0.07,"★  FAIR",IF(M468&gt;=0.025,"⚠  MARGINAL","✗  AVOID"))))</f>
        <v>✗  AVOID</v>
      </c>
    </row>
    <row r="469" customFormat="false" ht="15" hidden="false" customHeight="true" outlineLevel="0" collapsed="false">
      <c r="A469" s="173" t="n">
        <v>51.4</v>
      </c>
      <c r="B469" s="174" t="n">
        <f aca="false">IF(Calculator!$E$10="YES",IF(A469&lt;Calculator!$G$10,0,MIN(MIN(MOD(A469/Calculator!$F$10,1),1-MOD(A469/Calculator!$F$10,1)),ABS(MOD(A469/Calculator!$F$10,1)-0.5))),1)</f>
        <v>1</v>
      </c>
      <c r="C469" s="174" t="n">
        <f aca="false">IF(Calculator!$E$11="YES",IF(A469&lt;Calculator!$G$11,0,MIN(MIN(MOD(A469/Calculator!$F$11,1),1-MOD(A469/Calculator!$F$11,1)),ABS(MOD(A469/Calculator!$F$11,1)-0.5))),1)</f>
        <v>1</v>
      </c>
      <c r="D469" s="174" t="n">
        <f aca="false">IF(Calculator!$E$12="YES",IF(A469&lt;Calculator!$G$12,0,MIN(MIN(MOD(A469/Calculator!$F$12,1),1-MOD(A469/Calculator!$F$12,1)),ABS(MOD(A469/Calculator!$F$12,1)-0.5))),1)</f>
        <v>1</v>
      </c>
      <c r="E469" s="174" t="n">
        <f aca="false">IF(Calculator!$E$13="YES",IF(A469&lt;Calculator!$G$13,0,MIN(MIN(MOD(A469/Calculator!$F$13,1),1-MOD(A469/Calculator!$F$13,1)),ABS(MOD(A469/Calculator!$F$13,1)-0.5))),1)</f>
        <v>0.0790175438596528</v>
      </c>
      <c r="F469" s="174" t="n">
        <f aca="false">IF(Calculator!$E$14="YES",IF(A469&lt;Calculator!$G$14,0,MIN(MIN(MOD(A469/Calculator!$F$14,1),1-MOD(A469/Calculator!$F$14,1)),ABS(MOD(A469/Calculator!$F$14,1)-0.5))),1)</f>
        <v>0.152105263157888</v>
      </c>
      <c r="G469" s="174" t="n">
        <f aca="false">IF(Calculator!$E$15="YES",IF(A469&lt;Calculator!$G$15,0,MIN(MIN(MOD(A469/Calculator!$F$15,1),1-MOD(A469/Calculator!$F$15,1)),ABS(MOD(A469/Calculator!$F$15,1)-0.5))),1)</f>
        <v>0.112947368421053</v>
      </c>
      <c r="H469" s="174" t="n">
        <f aca="false">IF(Calculator!$E$16="YES",IF(A469&lt;Calculator!$G$16,0,MIN(MIN(MOD(A469/Calculator!$F$16,1),1-MOD(A469/Calculator!$F$16,1)),ABS(MOD(A469/Calculator!$F$16,1)-0.5))),1)</f>
        <v>0.0351943859649166</v>
      </c>
      <c r="I469" s="174" t="n">
        <f aca="false">IF(Calculator!$E$17="YES",IF(A469&lt;Calculator!$G$17,0,MIN(MIN(MOD(A469/Calculator!$F$17,1),1-MOD(A469/Calculator!$F$17,1)),ABS(MOD(A469/Calculator!$F$17,1)-0.5))),1)</f>
        <v>0.155894736842099</v>
      </c>
      <c r="J469" s="174" t="n">
        <f aca="false">IF(Calculator!$E$18="YES",IF(A469&lt;Calculator!$G$18,0,MIN(MIN(MOD(A469/Calculator!$F$18,1),1-MOD(A469/Calculator!$F$18,1)),ABS(MOD(A469/Calculator!$F$18,1)-0.5))),1)</f>
        <v>0.00409824561404015</v>
      </c>
      <c r="K469" s="174" t="n">
        <f aca="false">IF(Calculator!$E$19="YES",IF(A469&lt;Calculator!$G$19,0,MIN(MIN(MOD(A469/Calculator!$F$19,1),1-MOD(A469/Calculator!$F$19,1)),ABS(MOD(A469/Calculator!$F$19,1)-0.5))),1)</f>
        <v>0.0937543859649122</v>
      </c>
      <c r="L469" s="174" t="n">
        <f aca="false">IF(Calculator!$E$20="YES",IF(A469&lt;Calculator!$G$20,0,MIN(MIN(MOD(A469/Calculator!$F$20,1),1-MOD(A469/Calculator!$F$20,1)),ABS(MOD(A469/Calculator!$F$20,1)-0.5))),1)</f>
        <v>1</v>
      </c>
      <c r="M469" s="174" t="n">
        <f aca="false">MIN(B469:L469)</f>
        <v>0.00409824561404015</v>
      </c>
      <c r="N469" s="174" t="n">
        <f aca="false">SUMPRODUCT(($M$5:$M$555&gt;M469)*1)+SUMPRODUCT(($M$5:$M$555=M469)*(ROW($M$5:$M$555)&lt;ROW(M469)))+1</f>
        <v>446</v>
      </c>
      <c r="O469" s="174" t="str">
        <f aca="false">IF(M469&gt;=0.2,"★★★ EXCELLENT",IF(M469&gt;=0.12,"★★  GOOD",IF(M469&gt;=0.07,"★  FAIR",IF(M469&gt;=0.025,"⚠  MARGINAL","✗  AVOID"))))</f>
        <v>✗  AVOID</v>
      </c>
    </row>
    <row r="470" customFormat="false" ht="15" hidden="false" customHeight="true" outlineLevel="0" collapsed="false">
      <c r="A470" s="175" t="n">
        <v>51.5</v>
      </c>
      <c r="B470" s="176" t="n">
        <f aca="false">IF(Calculator!$E$10="YES",IF(A470&lt;Calculator!$G$10,0,MIN(MIN(MOD(A470/Calculator!$F$10,1),1-MOD(A470/Calculator!$F$10,1)),ABS(MOD(A470/Calculator!$F$10,1)-0.5))),1)</f>
        <v>1</v>
      </c>
      <c r="C470" s="176" t="n">
        <f aca="false">IF(Calculator!$E$11="YES",IF(A470&lt;Calculator!$G$11,0,MIN(MIN(MOD(A470/Calculator!$F$11,1),1-MOD(A470/Calculator!$F$11,1)),ABS(MOD(A470/Calculator!$F$11,1)-0.5))),1)</f>
        <v>1</v>
      </c>
      <c r="D470" s="176" t="n">
        <f aca="false">IF(Calculator!$E$12="YES",IF(A470&lt;Calculator!$G$12,0,MIN(MIN(MOD(A470/Calculator!$F$12,1),1-MOD(A470/Calculator!$F$12,1)),ABS(MOD(A470/Calculator!$F$12,1)-0.5))),1)</f>
        <v>1</v>
      </c>
      <c r="E470" s="176" t="n">
        <f aca="false">IF(Calculator!$E$13="YES",IF(A470&lt;Calculator!$G$13,0,MIN(MIN(MOD(A470/Calculator!$F$13,1),1-MOD(A470/Calculator!$F$13,1)),ABS(MOD(A470/Calculator!$F$13,1)-0.5))),1)</f>
        <v>0.0840350877193021</v>
      </c>
      <c r="F470" s="176" t="n">
        <f aca="false">IF(Calculator!$E$14="YES",IF(A470&lt;Calculator!$G$14,0,MIN(MIN(MOD(A470/Calculator!$F$14,1),1-MOD(A470/Calculator!$F$14,1)),ABS(MOD(A470/Calculator!$F$14,1)-0.5))),1)</f>
        <v>0.159210526315783</v>
      </c>
      <c r="G470" s="176" t="n">
        <f aca="false">IF(Calculator!$E$15="YES",IF(A470&lt;Calculator!$G$15,0,MIN(MIN(MOD(A470/Calculator!$F$15,1),1-MOD(A470/Calculator!$F$15,1)),ABS(MOD(A470/Calculator!$F$15,1)-0.5))),1)</f>
        <v>0.122894736842106</v>
      </c>
      <c r="H470" s="176" t="n">
        <f aca="false">IF(Calculator!$E$16="YES",IF(A470&lt;Calculator!$G$16,0,MIN(MIN(MOD(A470/Calculator!$F$16,1),1-MOD(A470/Calculator!$F$16,1)),ABS(MOD(A470/Calculator!$F$16,1)-0.5))),1)</f>
        <v>0.047908771929829</v>
      </c>
      <c r="I470" s="176" t="n">
        <f aca="false">IF(Calculator!$E$17="YES",IF(A470&lt;Calculator!$G$17,0,MIN(MIN(MOD(A470/Calculator!$F$17,1),1-MOD(A470/Calculator!$F$17,1)),ABS(MOD(A470/Calculator!$F$17,1)-0.5))),1)</f>
        <v>0.170789473684205</v>
      </c>
      <c r="J470" s="176" t="n">
        <f aca="false">IF(Calculator!$E$18="YES",IF(A470&lt;Calculator!$G$18,0,MIN(MIN(MOD(A470/Calculator!$F$18,1),1-MOD(A470/Calculator!$F$18,1)),ABS(MOD(A470/Calculator!$F$18,1)-0.5))),1)</f>
        <v>0.0134035087719262</v>
      </c>
      <c r="K470" s="176" t="n">
        <f aca="false">IF(Calculator!$E$19="YES",IF(A470&lt;Calculator!$G$19,0,MIN(MIN(MOD(A470/Calculator!$F$19,1),1-MOD(A470/Calculator!$F$19,1)),ABS(MOD(A470/Calculator!$F$19,1)-0.5))),1)</f>
        <v>0.0735087719298253</v>
      </c>
      <c r="L470" s="176" t="n">
        <f aca="false">IF(Calculator!$E$20="YES",IF(A470&lt;Calculator!$G$20,0,MIN(MIN(MOD(A470/Calculator!$F$20,1),1-MOD(A470/Calculator!$F$20,1)),ABS(MOD(A470/Calculator!$F$20,1)-0.5))),1)</f>
        <v>1</v>
      </c>
      <c r="M470" s="176" t="n">
        <f aca="false">MIN(B470:L470)</f>
        <v>0.0134035087719262</v>
      </c>
      <c r="N470" s="176" t="n">
        <f aca="false">SUMPRODUCT(($M$5:$M$555&gt;M470)*1)+SUMPRODUCT(($M$5:$M$555=M470)*(ROW($M$5:$M$555)&lt;ROW(M470)))+1</f>
        <v>344</v>
      </c>
      <c r="O470" s="176" t="str">
        <f aca="false">IF(M470&gt;=0.2,"★★★ EXCELLENT",IF(M470&gt;=0.12,"★★  GOOD",IF(M470&gt;=0.07,"★  FAIR",IF(M470&gt;=0.025,"⚠  MARGINAL","✗  AVOID"))))</f>
        <v>✗  AVOID</v>
      </c>
    </row>
    <row r="471" customFormat="false" ht="15" hidden="false" customHeight="true" outlineLevel="0" collapsed="false">
      <c r="A471" s="173" t="n">
        <v>51.6</v>
      </c>
      <c r="B471" s="174" t="n">
        <f aca="false">IF(Calculator!$E$10="YES",IF(A471&lt;Calculator!$G$10,0,MIN(MIN(MOD(A471/Calculator!$F$10,1),1-MOD(A471/Calculator!$F$10,1)),ABS(MOD(A471/Calculator!$F$10,1)-0.5))),1)</f>
        <v>1</v>
      </c>
      <c r="C471" s="174" t="n">
        <f aca="false">IF(Calculator!$E$11="YES",IF(A471&lt;Calculator!$G$11,0,MIN(MIN(MOD(A471/Calculator!$F$11,1),1-MOD(A471/Calculator!$F$11,1)),ABS(MOD(A471/Calculator!$F$11,1)-0.5))),1)</f>
        <v>1</v>
      </c>
      <c r="D471" s="174" t="n">
        <f aca="false">IF(Calculator!$E$12="YES",IF(A471&lt;Calculator!$G$12,0,MIN(MIN(MOD(A471/Calculator!$F$12,1),1-MOD(A471/Calculator!$F$12,1)),ABS(MOD(A471/Calculator!$F$12,1)-0.5))),1)</f>
        <v>1</v>
      </c>
      <c r="E471" s="174" t="n">
        <f aca="false">IF(Calculator!$E$13="YES",IF(A471&lt;Calculator!$G$13,0,MIN(MIN(MOD(A471/Calculator!$F$13,1),1-MOD(A471/Calculator!$F$13,1)),ABS(MOD(A471/Calculator!$F$13,1)-0.5))),1)</f>
        <v>0.0890526315789511</v>
      </c>
      <c r="F471" s="174" t="n">
        <f aca="false">IF(Calculator!$E$14="YES",IF(A471&lt;Calculator!$G$14,0,MIN(MIN(MOD(A471/Calculator!$F$14,1),1-MOD(A471/Calculator!$F$14,1)),ABS(MOD(A471/Calculator!$F$14,1)-0.5))),1)</f>
        <v>0.166315789473678</v>
      </c>
      <c r="G471" s="174" t="n">
        <f aca="false">IF(Calculator!$E$15="YES",IF(A471&lt;Calculator!$G$15,0,MIN(MIN(MOD(A471/Calculator!$F$15,1),1-MOD(A471/Calculator!$F$15,1)),ABS(MOD(A471/Calculator!$F$15,1)-0.5))),1)</f>
        <v>0.132842105263158</v>
      </c>
      <c r="H471" s="174" t="n">
        <f aca="false">IF(Calculator!$E$16="YES",IF(A471&lt;Calculator!$G$16,0,MIN(MIN(MOD(A471/Calculator!$F$16,1),1-MOD(A471/Calculator!$F$16,1)),ABS(MOD(A471/Calculator!$F$16,1)-0.5))),1)</f>
        <v>0.0606231578947414</v>
      </c>
      <c r="I471" s="174" t="n">
        <f aca="false">IF(Calculator!$E$17="YES",IF(A471&lt;Calculator!$G$17,0,MIN(MIN(MOD(A471/Calculator!$F$17,1),1-MOD(A471/Calculator!$F$17,1)),ABS(MOD(A471/Calculator!$F$17,1)-0.5))),1)</f>
        <v>0.18568421052631</v>
      </c>
      <c r="J471" s="174" t="n">
        <f aca="false">IF(Calculator!$E$18="YES",IF(A471&lt;Calculator!$G$18,0,MIN(MIN(MOD(A471/Calculator!$F$18,1),1-MOD(A471/Calculator!$F$18,1)),ABS(MOD(A471/Calculator!$F$18,1)-0.5))),1)</f>
        <v>0.0309052631578908</v>
      </c>
      <c r="K471" s="174" t="n">
        <f aca="false">IF(Calculator!$E$19="YES",IF(A471&lt;Calculator!$G$19,0,MIN(MIN(MOD(A471/Calculator!$F$19,1),1-MOD(A471/Calculator!$F$19,1)),ABS(MOD(A471/Calculator!$F$19,1)-0.5))),1)</f>
        <v>0.0532631578947367</v>
      </c>
      <c r="L471" s="174" t="n">
        <f aca="false">IF(Calculator!$E$20="YES",IF(A471&lt;Calculator!$G$20,0,MIN(MIN(MOD(A471/Calculator!$F$20,1),1-MOD(A471/Calculator!$F$20,1)),ABS(MOD(A471/Calculator!$F$20,1)-0.5))),1)</f>
        <v>1</v>
      </c>
      <c r="M471" s="174" t="n">
        <f aca="false">MIN(B471:L471)</f>
        <v>0.0309052631578908</v>
      </c>
      <c r="N471" s="174" t="n">
        <f aca="false">SUMPRODUCT(($M$5:$M$555&gt;M471)*1)+SUMPRODUCT(($M$5:$M$555=M471)*(ROW($M$5:$M$555)&lt;ROW(M471)))+1</f>
        <v>207</v>
      </c>
      <c r="O471" s="174" t="str">
        <f aca="false">IF(M471&gt;=0.2,"★★★ EXCELLENT",IF(M471&gt;=0.12,"★★  GOOD",IF(M471&gt;=0.07,"★  FAIR",IF(M471&gt;=0.025,"⚠  MARGINAL","✗  AVOID"))))</f>
        <v>⚠  MARGINAL</v>
      </c>
    </row>
    <row r="472" customFormat="false" ht="15" hidden="false" customHeight="true" outlineLevel="0" collapsed="false">
      <c r="A472" s="175" t="n">
        <v>51.7</v>
      </c>
      <c r="B472" s="176" t="n">
        <f aca="false">IF(Calculator!$E$10="YES",IF(A472&lt;Calculator!$G$10,0,MIN(MIN(MOD(A472/Calculator!$F$10,1),1-MOD(A472/Calculator!$F$10,1)),ABS(MOD(A472/Calculator!$F$10,1)-0.5))),1)</f>
        <v>1</v>
      </c>
      <c r="C472" s="176" t="n">
        <f aca="false">IF(Calculator!$E$11="YES",IF(A472&lt;Calculator!$G$11,0,MIN(MIN(MOD(A472/Calculator!$F$11,1),1-MOD(A472/Calculator!$F$11,1)),ABS(MOD(A472/Calculator!$F$11,1)-0.5))),1)</f>
        <v>1</v>
      </c>
      <c r="D472" s="176" t="n">
        <f aca="false">IF(Calculator!$E$12="YES",IF(A472&lt;Calculator!$G$12,0,MIN(MIN(MOD(A472/Calculator!$F$12,1),1-MOD(A472/Calculator!$F$12,1)),ABS(MOD(A472/Calculator!$F$12,1)-0.5))),1)</f>
        <v>1</v>
      </c>
      <c r="E472" s="176" t="n">
        <f aca="false">IF(Calculator!$E$13="YES",IF(A472&lt;Calculator!$G$13,0,MIN(MIN(MOD(A472/Calculator!$F$13,1),1-MOD(A472/Calculator!$F$13,1)),ABS(MOD(A472/Calculator!$F$13,1)-0.5))),1)</f>
        <v>0.0940701754386004</v>
      </c>
      <c r="F472" s="176" t="n">
        <f aca="false">IF(Calculator!$E$14="YES",IF(A472&lt;Calculator!$G$14,0,MIN(MIN(MOD(A472/Calculator!$F$14,1),1-MOD(A472/Calculator!$F$14,1)),ABS(MOD(A472/Calculator!$F$14,1)-0.5))),1)</f>
        <v>0.173421052631573</v>
      </c>
      <c r="G472" s="176" t="n">
        <f aca="false">IF(Calculator!$E$15="YES",IF(A472&lt;Calculator!$G$15,0,MIN(MIN(MOD(A472/Calculator!$F$15,1),1-MOD(A472/Calculator!$F$15,1)),ABS(MOD(A472/Calculator!$F$15,1)-0.5))),1)</f>
        <v>0.142789473684211</v>
      </c>
      <c r="H472" s="176" t="n">
        <f aca="false">IF(Calculator!$E$16="YES",IF(A472&lt;Calculator!$G$16,0,MIN(MIN(MOD(A472/Calculator!$F$16,1),1-MOD(A472/Calculator!$F$16,1)),ABS(MOD(A472/Calculator!$F$16,1)-0.5))),1)</f>
        <v>0.0733375438596537</v>
      </c>
      <c r="I472" s="176" t="n">
        <f aca="false">IF(Calculator!$E$17="YES",IF(A472&lt;Calculator!$G$17,0,MIN(MIN(MOD(A472/Calculator!$F$17,1),1-MOD(A472/Calculator!$F$17,1)),ABS(MOD(A472/Calculator!$F$17,1)-0.5))),1)</f>
        <v>0.200578947368416</v>
      </c>
      <c r="J472" s="176" t="n">
        <f aca="false">IF(Calculator!$E$18="YES",IF(A472&lt;Calculator!$G$18,0,MIN(MIN(MOD(A472/Calculator!$F$18,1),1-MOD(A472/Calculator!$F$18,1)),ABS(MOD(A472/Calculator!$F$18,1)-0.5))),1)</f>
        <v>0.0484070175438553</v>
      </c>
      <c r="K472" s="176" t="n">
        <f aca="false">IF(Calculator!$E$19="YES",IF(A472&lt;Calculator!$G$19,0,MIN(MIN(MOD(A472/Calculator!$F$19,1),1-MOD(A472/Calculator!$F$19,1)),ABS(MOD(A472/Calculator!$F$19,1)-0.5))),1)</f>
        <v>0.0330175438596481</v>
      </c>
      <c r="L472" s="176" t="n">
        <f aca="false">IF(Calculator!$E$20="YES",IF(A472&lt;Calculator!$G$20,0,MIN(MIN(MOD(A472/Calculator!$F$20,1),1-MOD(A472/Calculator!$F$20,1)),ABS(MOD(A472/Calculator!$F$20,1)-0.5))),1)</f>
        <v>1</v>
      </c>
      <c r="M472" s="176" t="n">
        <f aca="false">MIN(B472:L472)</f>
        <v>0.0330175438596481</v>
      </c>
      <c r="N472" s="176" t="n">
        <f aca="false">SUMPRODUCT(($M$5:$M$555&gt;M472)*1)+SUMPRODUCT(($M$5:$M$555=M472)*(ROW($M$5:$M$555)&lt;ROW(M472)))+1</f>
        <v>196</v>
      </c>
      <c r="O472" s="176" t="str">
        <f aca="false">IF(M472&gt;=0.2,"★★★ EXCELLENT",IF(M472&gt;=0.12,"★★  GOOD",IF(M472&gt;=0.07,"★  FAIR",IF(M472&gt;=0.025,"⚠  MARGINAL","✗  AVOID"))))</f>
        <v>⚠  MARGINAL</v>
      </c>
    </row>
    <row r="473" customFormat="false" ht="15" hidden="false" customHeight="true" outlineLevel="0" collapsed="false">
      <c r="A473" s="173" t="n">
        <v>51.8</v>
      </c>
      <c r="B473" s="174" t="n">
        <f aca="false">IF(Calculator!$E$10="YES",IF(A473&lt;Calculator!$G$10,0,MIN(MIN(MOD(A473/Calculator!$F$10,1),1-MOD(A473/Calculator!$F$10,1)),ABS(MOD(A473/Calculator!$F$10,1)-0.5))),1)</f>
        <v>1</v>
      </c>
      <c r="C473" s="174" t="n">
        <f aca="false">IF(Calculator!$E$11="YES",IF(A473&lt;Calculator!$G$11,0,MIN(MIN(MOD(A473/Calculator!$F$11,1),1-MOD(A473/Calculator!$F$11,1)),ABS(MOD(A473/Calculator!$F$11,1)-0.5))),1)</f>
        <v>1</v>
      </c>
      <c r="D473" s="174" t="n">
        <f aca="false">IF(Calculator!$E$12="YES",IF(A473&lt;Calculator!$G$12,0,MIN(MIN(MOD(A473/Calculator!$F$12,1),1-MOD(A473/Calculator!$F$12,1)),ABS(MOD(A473/Calculator!$F$12,1)-0.5))),1)</f>
        <v>1</v>
      </c>
      <c r="E473" s="174" t="n">
        <f aca="false">IF(Calculator!$E$13="YES",IF(A473&lt;Calculator!$G$13,0,MIN(MIN(MOD(A473/Calculator!$F$13,1),1-MOD(A473/Calculator!$F$13,1)),ABS(MOD(A473/Calculator!$F$13,1)-0.5))),1)</f>
        <v>0.0990877192982493</v>
      </c>
      <c r="F473" s="174" t="n">
        <f aca="false">IF(Calculator!$E$14="YES",IF(A473&lt;Calculator!$G$14,0,MIN(MIN(MOD(A473/Calculator!$F$14,1),1-MOD(A473/Calculator!$F$14,1)),ABS(MOD(A473/Calculator!$F$14,1)-0.5))),1)</f>
        <v>0.180526315789467</v>
      </c>
      <c r="G473" s="174" t="n">
        <f aca="false">IF(Calculator!$E$15="YES",IF(A473&lt;Calculator!$G$15,0,MIN(MIN(MOD(A473/Calculator!$F$15,1),1-MOD(A473/Calculator!$F$15,1)),ABS(MOD(A473/Calculator!$F$15,1)-0.5))),1)</f>
        <v>0.152736842105263</v>
      </c>
      <c r="H473" s="174" t="n">
        <f aca="false">IF(Calculator!$E$16="YES",IF(A473&lt;Calculator!$G$16,0,MIN(MIN(MOD(A473/Calculator!$F$16,1),1-MOD(A473/Calculator!$F$16,1)),ABS(MOD(A473/Calculator!$F$16,1)-0.5))),1)</f>
        <v>0.0860519298245652</v>
      </c>
      <c r="I473" s="174" t="n">
        <f aca="false">IF(Calculator!$E$17="YES",IF(A473&lt;Calculator!$G$17,0,MIN(MIN(MOD(A473/Calculator!$F$17,1),1-MOD(A473/Calculator!$F$17,1)),ABS(MOD(A473/Calculator!$F$17,1)-0.5))),1)</f>
        <v>0.215473684210521</v>
      </c>
      <c r="J473" s="174" t="n">
        <f aca="false">IF(Calculator!$E$18="YES",IF(A473&lt;Calculator!$G$18,0,MIN(MIN(MOD(A473/Calculator!$F$18,1),1-MOD(A473/Calculator!$F$18,1)),ABS(MOD(A473/Calculator!$F$18,1)-0.5))),1)</f>
        <v>0.0659087719298199</v>
      </c>
      <c r="K473" s="174" t="n">
        <f aca="false">IF(Calculator!$E$19="YES",IF(A473&lt;Calculator!$G$19,0,MIN(MIN(MOD(A473/Calculator!$F$19,1),1-MOD(A473/Calculator!$F$19,1)),ABS(MOD(A473/Calculator!$F$19,1)-0.5))),1)</f>
        <v>0.012771929824563</v>
      </c>
      <c r="L473" s="174" t="n">
        <f aca="false">IF(Calculator!$E$20="YES",IF(A473&lt;Calculator!$G$20,0,MIN(MIN(MOD(A473/Calculator!$F$20,1),1-MOD(A473/Calculator!$F$20,1)),ABS(MOD(A473/Calculator!$F$20,1)-0.5))),1)</f>
        <v>1</v>
      </c>
      <c r="M473" s="174" t="n">
        <f aca="false">MIN(B473:L473)</f>
        <v>0.012771929824563</v>
      </c>
      <c r="N473" s="174" t="n">
        <f aca="false">SUMPRODUCT(($M$5:$M$555&gt;M473)*1)+SUMPRODUCT(($M$5:$M$555=M473)*(ROW($M$5:$M$555)&lt;ROW(M473)))+1</f>
        <v>352</v>
      </c>
      <c r="O473" s="174" t="str">
        <f aca="false">IF(M473&gt;=0.2,"★★★ EXCELLENT",IF(M473&gt;=0.12,"★★  GOOD",IF(M473&gt;=0.07,"★  FAIR",IF(M473&gt;=0.025,"⚠  MARGINAL","✗  AVOID"))))</f>
        <v>✗  AVOID</v>
      </c>
    </row>
    <row r="474" customFormat="false" ht="15" hidden="false" customHeight="true" outlineLevel="0" collapsed="false">
      <c r="A474" s="175" t="n">
        <v>51.9</v>
      </c>
      <c r="B474" s="176" t="n">
        <f aca="false">IF(Calculator!$E$10="YES",IF(A474&lt;Calculator!$G$10,0,MIN(MIN(MOD(A474/Calculator!$F$10,1),1-MOD(A474/Calculator!$F$10,1)),ABS(MOD(A474/Calculator!$F$10,1)-0.5))),1)</f>
        <v>1</v>
      </c>
      <c r="C474" s="176" t="n">
        <f aca="false">IF(Calculator!$E$11="YES",IF(A474&lt;Calculator!$G$11,0,MIN(MIN(MOD(A474/Calculator!$F$11,1),1-MOD(A474/Calculator!$F$11,1)),ABS(MOD(A474/Calculator!$F$11,1)-0.5))),1)</f>
        <v>1</v>
      </c>
      <c r="D474" s="176" t="n">
        <f aca="false">IF(Calculator!$E$12="YES",IF(A474&lt;Calculator!$G$12,0,MIN(MIN(MOD(A474/Calculator!$F$12,1),1-MOD(A474/Calculator!$F$12,1)),ABS(MOD(A474/Calculator!$F$12,1)-0.5))),1)</f>
        <v>1</v>
      </c>
      <c r="E474" s="176" t="n">
        <f aca="false">IF(Calculator!$E$13="YES",IF(A474&lt;Calculator!$G$13,0,MIN(MIN(MOD(A474/Calculator!$F$13,1),1-MOD(A474/Calculator!$F$13,1)),ABS(MOD(A474/Calculator!$F$13,1)-0.5))),1)</f>
        <v>0.104105263157898</v>
      </c>
      <c r="F474" s="176" t="n">
        <f aca="false">IF(Calculator!$E$14="YES",IF(A474&lt;Calculator!$G$14,0,MIN(MIN(MOD(A474/Calculator!$F$14,1),1-MOD(A474/Calculator!$F$14,1)),ABS(MOD(A474/Calculator!$F$14,1)-0.5))),1)</f>
        <v>0.187631578947362</v>
      </c>
      <c r="G474" s="176" t="n">
        <f aca="false">IF(Calculator!$E$15="YES",IF(A474&lt;Calculator!$G$15,0,MIN(MIN(MOD(A474/Calculator!$F$15,1),1-MOD(A474/Calculator!$F$15,1)),ABS(MOD(A474/Calculator!$F$15,1)-0.5))),1)</f>
        <v>0.162684210526316</v>
      </c>
      <c r="H474" s="176" t="n">
        <f aca="false">IF(Calculator!$E$16="YES",IF(A474&lt;Calculator!$G$16,0,MIN(MIN(MOD(A474/Calculator!$F$16,1),1-MOD(A474/Calculator!$F$16,1)),ABS(MOD(A474/Calculator!$F$16,1)-0.5))),1)</f>
        <v>0.0987663157894776</v>
      </c>
      <c r="I474" s="176" t="n">
        <f aca="false">IF(Calculator!$E$17="YES",IF(A474&lt;Calculator!$G$17,0,MIN(MIN(MOD(A474/Calculator!$F$17,1),1-MOD(A474/Calculator!$F$17,1)),ABS(MOD(A474/Calculator!$F$17,1)-0.5))),1)</f>
        <v>0.230368421052625</v>
      </c>
      <c r="J474" s="176" t="n">
        <f aca="false">IF(Calculator!$E$18="YES",IF(A474&lt;Calculator!$G$18,0,MIN(MIN(MOD(A474/Calculator!$F$18,1),1-MOD(A474/Calculator!$F$18,1)),ABS(MOD(A474/Calculator!$F$18,1)-0.5))),1)</f>
        <v>0.0834105263157845</v>
      </c>
      <c r="K474" s="176" t="n">
        <f aca="false">IF(Calculator!$E$19="YES",IF(A474&lt;Calculator!$G$19,0,MIN(MIN(MOD(A474/Calculator!$F$19,1),1-MOD(A474/Calculator!$F$19,1)),ABS(MOD(A474/Calculator!$F$19,1)-0.5))),1)</f>
        <v>0.00747368421052563</v>
      </c>
      <c r="L474" s="176" t="n">
        <f aca="false">IF(Calculator!$E$20="YES",IF(A474&lt;Calculator!$G$20,0,MIN(MIN(MOD(A474/Calculator!$F$20,1),1-MOD(A474/Calculator!$F$20,1)),ABS(MOD(A474/Calculator!$F$20,1)-0.5))),1)</f>
        <v>1</v>
      </c>
      <c r="M474" s="176" t="n">
        <f aca="false">MIN(B474:L474)</f>
        <v>0.00747368421052563</v>
      </c>
      <c r="N474" s="176" t="n">
        <f aca="false">SUMPRODUCT(($M$5:$M$555&gt;M474)*1)+SUMPRODUCT(($M$5:$M$555=M474)*(ROW($M$5:$M$555)&lt;ROW(M474)))+1</f>
        <v>403</v>
      </c>
      <c r="O474" s="176" t="str">
        <f aca="false">IF(M474&gt;=0.2,"★★★ EXCELLENT",IF(M474&gt;=0.12,"★★  GOOD",IF(M474&gt;=0.07,"★  FAIR",IF(M474&gt;=0.025,"⚠  MARGINAL","✗  AVOID"))))</f>
        <v>✗  AVOID</v>
      </c>
    </row>
    <row r="475" customFormat="false" ht="15" hidden="false" customHeight="true" outlineLevel="0" collapsed="false">
      <c r="A475" s="173" t="n">
        <v>52</v>
      </c>
      <c r="B475" s="174" t="n">
        <f aca="false">IF(Calculator!$E$10="YES",IF(A475&lt;Calculator!$G$10,0,MIN(MIN(MOD(A475/Calculator!$F$10,1),1-MOD(A475/Calculator!$F$10,1)),ABS(MOD(A475/Calculator!$F$10,1)-0.5))),1)</f>
        <v>1</v>
      </c>
      <c r="C475" s="174" t="n">
        <f aca="false">IF(Calculator!$E$11="YES",IF(A475&lt;Calculator!$G$11,0,MIN(MIN(MOD(A475/Calculator!$F$11,1),1-MOD(A475/Calculator!$F$11,1)),ABS(MOD(A475/Calculator!$F$11,1)-0.5))),1)</f>
        <v>1</v>
      </c>
      <c r="D475" s="174" t="n">
        <f aca="false">IF(Calculator!$E$12="YES",IF(A475&lt;Calculator!$G$12,0,MIN(MIN(MOD(A475/Calculator!$F$12,1),1-MOD(A475/Calculator!$F$12,1)),ABS(MOD(A475/Calculator!$F$12,1)-0.5))),1)</f>
        <v>1</v>
      </c>
      <c r="E475" s="174" t="n">
        <f aca="false">IF(Calculator!$E$13="YES",IF(A475&lt;Calculator!$G$13,0,MIN(MIN(MOD(A475/Calculator!$F$13,1),1-MOD(A475/Calculator!$F$13,1)),ABS(MOD(A475/Calculator!$F$13,1)-0.5))),1)</f>
        <v>0.109122807017548</v>
      </c>
      <c r="F475" s="174" t="n">
        <f aca="false">IF(Calculator!$E$14="YES",IF(A475&lt;Calculator!$G$14,0,MIN(MIN(MOD(A475/Calculator!$F$14,1),1-MOD(A475/Calculator!$F$14,1)),ABS(MOD(A475/Calculator!$F$14,1)-0.5))),1)</f>
        <v>0.194736842105256</v>
      </c>
      <c r="G475" s="174" t="n">
        <f aca="false">IF(Calculator!$E$15="YES",IF(A475&lt;Calculator!$G$15,0,MIN(MIN(MOD(A475/Calculator!$F$15,1),1-MOD(A475/Calculator!$F$15,1)),ABS(MOD(A475/Calculator!$F$15,1)-0.5))),1)</f>
        <v>0.172631578947369</v>
      </c>
      <c r="H475" s="174" t="n">
        <f aca="false">IF(Calculator!$E$16="YES",IF(A475&lt;Calculator!$G$16,0,MIN(MIN(MOD(A475/Calculator!$F$16,1),1-MOD(A475/Calculator!$F$16,1)),ABS(MOD(A475/Calculator!$F$16,1)-0.5))),1)</f>
        <v>0.111480701754391</v>
      </c>
      <c r="I475" s="174" t="n">
        <f aca="false">IF(Calculator!$E$17="YES",IF(A475&lt;Calculator!$G$17,0,MIN(MIN(MOD(A475/Calculator!$F$17,1),1-MOD(A475/Calculator!$F$17,1)),ABS(MOD(A475/Calculator!$F$17,1)-0.5))),1)</f>
        <v>0.245263157894731</v>
      </c>
      <c r="J475" s="174" t="n">
        <f aca="false">IF(Calculator!$E$18="YES",IF(A475&lt;Calculator!$G$18,0,MIN(MIN(MOD(A475/Calculator!$F$18,1),1-MOD(A475/Calculator!$F$18,1)),ABS(MOD(A475/Calculator!$F$18,1)-0.5))),1)</f>
        <v>0.100912280701751</v>
      </c>
      <c r="K475" s="174" t="n">
        <f aca="false">IF(Calculator!$E$19="YES",IF(A475&lt;Calculator!$G$19,0,MIN(MIN(MOD(A475/Calculator!$F$19,1),1-MOD(A475/Calculator!$F$19,1)),ABS(MOD(A475/Calculator!$F$19,1)-0.5))),1)</f>
        <v>0.0277192982456143</v>
      </c>
      <c r="L475" s="174" t="n">
        <f aca="false">IF(Calculator!$E$20="YES",IF(A475&lt;Calculator!$G$20,0,MIN(MIN(MOD(A475/Calculator!$F$20,1),1-MOD(A475/Calculator!$F$20,1)),ABS(MOD(A475/Calculator!$F$20,1)-0.5))),1)</f>
        <v>1</v>
      </c>
      <c r="M475" s="174" t="n">
        <f aca="false">MIN(B475:L475)</f>
        <v>0.0277192982456143</v>
      </c>
      <c r="N475" s="174" t="n">
        <f aca="false">SUMPRODUCT(($M$5:$M$555&gt;M475)*1)+SUMPRODUCT(($M$5:$M$555=M475)*(ROW($M$5:$M$555)&lt;ROW(M475)))+1</f>
        <v>229</v>
      </c>
      <c r="O475" s="174" t="str">
        <f aca="false">IF(M475&gt;=0.2,"★★★ EXCELLENT",IF(M475&gt;=0.12,"★★  GOOD",IF(M475&gt;=0.07,"★  FAIR",IF(M475&gt;=0.025,"⚠  MARGINAL","✗  AVOID"))))</f>
        <v>⚠  MARGINAL</v>
      </c>
    </row>
    <row r="476" customFormat="false" ht="15" hidden="false" customHeight="true" outlineLevel="0" collapsed="false">
      <c r="A476" s="175" t="n">
        <v>52.1</v>
      </c>
      <c r="B476" s="176" t="n">
        <f aca="false">IF(Calculator!$E$10="YES",IF(A476&lt;Calculator!$G$10,0,MIN(MIN(MOD(A476/Calculator!$F$10,1),1-MOD(A476/Calculator!$F$10,1)),ABS(MOD(A476/Calculator!$F$10,1)-0.5))),1)</f>
        <v>1</v>
      </c>
      <c r="C476" s="176" t="n">
        <f aca="false">IF(Calculator!$E$11="YES",IF(A476&lt;Calculator!$G$11,0,MIN(MIN(MOD(A476/Calculator!$F$11,1),1-MOD(A476/Calculator!$F$11,1)),ABS(MOD(A476/Calculator!$F$11,1)-0.5))),1)</f>
        <v>1</v>
      </c>
      <c r="D476" s="176" t="n">
        <f aca="false">IF(Calculator!$E$12="YES",IF(A476&lt;Calculator!$G$12,0,MIN(MIN(MOD(A476/Calculator!$F$12,1),1-MOD(A476/Calculator!$F$12,1)),ABS(MOD(A476/Calculator!$F$12,1)-0.5))),1)</f>
        <v>1</v>
      </c>
      <c r="E476" s="176" t="n">
        <f aca="false">IF(Calculator!$E$13="YES",IF(A476&lt;Calculator!$G$13,0,MIN(MIN(MOD(A476/Calculator!$F$13,1),1-MOD(A476/Calculator!$F$13,1)),ABS(MOD(A476/Calculator!$F$13,1)-0.5))),1)</f>
        <v>0.114140350877197</v>
      </c>
      <c r="F476" s="176" t="n">
        <f aca="false">IF(Calculator!$E$14="YES",IF(A476&lt;Calculator!$G$14,0,MIN(MIN(MOD(A476/Calculator!$F$14,1),1-MOD(A476/Calculator!$F$14,1)),ABS(MOD(A476/Calculator!$F$14,1)-0.5))),1)</f>
        <v>0.201842105263151</v>
      </c>
      <c r="G476" s="176" t="n">
        <f aca="false">IF(Calculator!$E$15="YES",IF(A476&lt;Calculator!$G$15,0,MIN(MIN(MOD(A476/Calculator!$F$15,1),1-MOD(A476/Calculator!$F$15,1)),ABS(MOD(A476/Calculator!$F$15,1)-0.5))),1)</f>
        <v>0.182578947368421</v>
      </c>
      <c r="H476" s="176" t="n">
        <f aca="false">IF(Calculator!$E$16="YES",IF(A476&lt;Calculator!$G$16,0,MIN(MIN(MOD(A476/Calculator!$F$16,1),1-MOD(A476/Calculator!$F$16,1)),ABS(MOD(A476/Calculator!$F$16,1)-0.5))),1)</f>
        <v>0.124195087719303</v>
      </c>
      <c r="I476" s="176" t="n">
        <f aca="false">IF(Calculator!$E$17="YES",IF(A476&lt;Calculator!$G$17,0,MIN(MIN(MOD(A476/Calculator!$F$17,1),1-MOD(A476/Calculator!$F$17,1)),ABS(MOD(A476/Calculator!$F$17,1)-0.5))),1)</f>
        <v>0.239842105263164</v>
      </c>
      <c r="J476" s="176" t="n">
        <f aca="false">IF(Calculator!$E$18="YES",IF(A476&lt;Calculator!$G$18,0,MIN(MIN(MOD(A476/Calculator!$F$18,1),1-MOD(A476/Calculator!$F$18,1)),ABS(MOD(A476/Calculator!$F$18,1)-0.5))),1)</f>
        <v>0.118414035087715</v>
      </c>
      <c r="K476" s="176" t="n">
        <f aca="false">IF(Calculator!$E$19="YES",IF(A476&lt;Calculator!$G$19,0,MIN(MIN(MOD(A476/Calculator!$F$19,1),1-MOD(A476/Calculator!$F$19,1)),ABS(MOD(A476/Calculator!$F$19,1)-0.5))),1)</f>
        <v>0.0479649122807011</v>
      </c>
      <c r="L476" s="176" t="n">
        <f aca="false">IF(Calculator!$E$20="YES",IF(A476&lt;Calculator!$G$20,0,MIN(MIN(MOD(A476/Calculator!$F$20,1),1-MOD(A476/Calculator!$F$20,1)),ABS(MOD(A476/Calculator!$F$20,1)-0.5))),1)</f>
        <v>1</v>
      </c>
      <c r="M476" s="176" t="n">
        <f aca="false">MIN(B476:L476)</f>
        <v>0.0479649122807011</v>
      </c>
      <c r="N476" s="176" t="n">
        <f aca="false">SUMPRODUCT(($M$5:$M$555&gt;M476)*1)+SUMPRODUCT(($M$5:$M$555=M476)*(ROW($M$5:$M$555)&lt;ROW(M476)))+1</f>
        <v>127</v>
      </c>
      <c r="O476" s="176" t="str">
        <f aca="false">IF(M476&gt;=0.2,"★★★ EXCELLENT",IF(M476&gt;=0.12,"★★  GOOD",IF(M476&gt;=0.07,"★  FAIR",IF(M476&gt;=0.025,"⚠  MARGINAL","✗  AVOID"))))</f>
        <v>⚠  MARGINAL</v>
      </c>
    </row>
    <row r="477" customFormat="false" ht="15" hidden="false" customHeight="true" outlineLevel="0" collapsed="false">
      <c r="A477" s="173" t="n">
        <v>52.2</v>
      </c>
      <c r="B477" s="174" t="n">
        <f aca="false">IF(Calculator!$E$10="YES",IF(A477&lt;Calculator!$G$10,0,MIN(MIN(MOD(A477/Calculator!$F$10,1),1-MOD(A477/Calculator!$F$10,1)),ABS(MOD(A477/Calculator!$F$10,1)-0.5))),1)</f>
        <v>1</v>
      </c>
      <c r="C477" s="174" t="n">
        <f aca="false">IF(Calculator!$E$11="YES",IF(A477&lt;Calculator!$G$11,0,MIN(MIN(MOD(A477/Calculator!$F$11,1),1-MOD(A477/Calculator!$F$11,1)),ABS(MOD(A477/Calculator!$F$11,1)-0.5))),1)</f>
        <v>1</v>
      </c>
      <c r="D477" s="174" t="n">
        <f aca="false">IF(Calculator!$E$12="YES",IF(A477&lt;Calculator!$G$12,0,MIN(MIN(MOD(A477/Calculator!$F$12,1),1-MOD(A477/Calculator!$F$12,1)),ABS(MOD(A477/Calculator!$F$12,1)-0.5))),1)</f>
        <v>1</v>
      </c>
      <c r="E477" s="174" t="n">
        <f aca="false">IF(Calculator!$E$13="YES",IF(A477&lt;Calculator!$G$13,0,MIN(MIN(MOD(A477/Calculator!$F$13,1),1-MOD(A477/Calculator!$F$13,1)),ABS(MOD(A477/Calculator!$F$13,1)-0.5))),1)</f>
        <v>0.119157894736846</v>
      </c>
      <c r="F477" s="174" t="n">
        <f aca="false">IF(Calculator!$E$14="YES",IF(A477&lt;Calculator!$G$14,0,MIN(MIN(MOD(A477/Calculator!$F$14,1),1-MOD(A477/Calculator!$F$14,1)),ABS(MOD(A477/Calculator!$F$14,1)-0.5))),1)</f>
        <v>0.208947368421046</v>
      </c>
      <c r="G477" s="174" t="n">
        <f aca="false">IF(Calculator!$E$15="YES",IF(A477&lt;Calculator!$G$15,0,MIN(MIN(MOD(A477/Calculator!$F$15,1),1-MOD(A477/Calculator!$F$15,1)),ABS(MOD(A477/Calculator!$F$15,1)-0.5))),1)</f>
        <v>0.192526315789475</v>
      </c>
      <c r="H477" s="174" t="n">
        <f aca="false">IF(Calculator!$E$16="YES",IF(A477&lt;Calculator!$G$16,0,MIN(MIN(MOD(A477/Calculator!$F$16,1),1-MOD(A477/Calculator!$F$16,1)),ABS(MOD(A477/Calculator!$F$16,1)-0.5))),1)</f>
        <v>0.136909473684216</v>
      </c>
      <c r="I477" s="174" t="n">
        <f aca="false">IF(Calculator!$E$17="YES",IF(A477&lt;Calculator!$G$17,0,MIN(MIN(MOD(A477/Calculator!$F$17,1),1-MOD(A477/Calculator!$F$17,1)),ABS(MOD(A477/Calculator!$F$17,1)-0.5))),1)</f>
        <v>0.224947368421058</v>
      </c>
      <c r="J477" s="174" t="n">
        <f aca="false">IF(Calculator!$E$18="YES",IF(A477&lt;Calculator!$G$18,0,MIN(MIN(MOD(A477/Calculator!$F$18,1),1-MOD(A477/Calculator!$F$18,1)),ABS(MOD(A477/Calculator!$F$18,1)-0.5))),1)</f>
        <v>0.13591578947368</v>
      </c>
      <c r="K477" s="174" t="n">
        <f aca="false">IF(Calculator!$E$19="YES",IF(A477&lt;Calculator!$G$19,0,MIN(MIN(MOD(A477/Calculator!$F$19,1),1-MOD(A477/Calculator!$F$19,1)),ABS(MOD(A477/Calculator!$F$19,1)-0.5))),1)</f>
        <v>0.0682105263157897</v>
      </c>
      <c r="L477" s="174" t="n">
        <f aca="false">IF(Calculator!$E$20="YES",IF(A477&lt;Calculator!$G$20,0,MIN(MIN(MOD(A477/Calculator!$F$20,1),1-MOD(A477/Calculator!$F$20,1)),ABS(MOD(A477/Calculator!$F$20,1)-0.5))),1)</f>
        <v>1</v>
      </c>
      <c r="M477" s="174" t="n">
        <f aca="false">MIN(B477:L477)</f>
        <v>0.0682105263157897</v>
      </c>
      <c r="N477" s="174" t="n">
        <f aca="false">SUMPRODUCT(($M$5:$M$555&gt;M477)*1)+SUMPRODUCT(($M$5:$M$555=M477)*(ROW($M$5:$M$555)&lt;ROW(M477)))+1</f>
        <v>67</v>
      </c>
      <c r="O477" s="174" t="str">
        <f aca="false">IF(M477&gt;=0.2,"★★★ EXCELLENT",IF(M477&gt;=0.12,"★★  GOOD",IF(M477&gt;=0.07,"★  FAIR",IF(M477&gt;=0.025,"⚠  MARGINAL","✗  AVOID"))))</f>
        <v>⚠  MARGINAL</v>
      </c>
    </row>
    <row r="478" customFormat="false" ht="15" hidden="false" customHeight="true" outlineLevel="0" collapsed="false">
      <c r="A478" s="175" t="n">
        <v>52.3</v>
      </c>
      <c r="B478" s="176" t="n">
        <f aca="false">IF(Calculator!$E$10="YES",IF(A478&lt;Calculator!$G$10,0,MIN(MIN(MOD(A478/Calculator!$F$10,1),1-MOD(A478/Calculator!$F$10,1)),ABS(MOD(A478/Calculator!$F$10,1)-0.5))),1)</f>
        <v>1</v>
      </c>
      <c r="C478" s="176" t="n">
        <f aca="false">IF(Calculator!$E$11="YES",IF(A478&lt;Calculator!$G$11,0,MIN(MIN(MOD(A478/Calculator!$F$11,1),1-MOD(A478/Calculator!$F$11,1)),ABS(MOD(A478/Calculator!$F$11,1)-0.5))),1)</f>
        <v>1</v>
      </c>
      <c r="D478" s="176" t="n">
        <f aca="false">IF(Calculator!$E$12="YES",IF(A478&lt;Calculator!$G$12,0,MIN(MIN(MOD(A478/Calculator!$F$12,1),1-MOD(A478/Calculator!$F$12,1)),ABS(MOD(A478/Calculator!$F$12,1)-0.5))),1)</f>
        <v>1</v>
      </c>
      <c r="E478" s="176" t="n">
        <f aca="false">IF(Calculator!$E$13="YES",IF(A478&lt;Calculator!$G$13,0,MIN(MIN(MOD(A478/Calculator!$F$13,1),1-MOD(A478/Calculator!$F$13,1)),ABS(MOD(A478/Calculator!$F$13,1)-0.5))),1)</f>
        <v>0.124175438596495</v>
      </c>
      <c r="F478" s="176" t="n">
        <f aca="false">IF(Calculator!$E$14="YES",IF(A478&lt;Calculator!$G$14,0,MIN(MIN(MOD(A478/Calculator!$F$14,1),1-MOD(A478/Calculator!$F$14,1)),ABS(MOD(A478/Calculator!$F$14,1)-0.5))),1)</f>
        <v>0.216052631578941</v>
      </c>
      <c r="G478" s="176" t="n">
        <f aca="false">IF(Calculator!$E$15="YES",IF(A478&lt;Calculator!$G$15,0,MIN(MIN(MOD(A478/Calculator!$F$15,1),1-MOD(A478/Calculator!$F$15,1)),ABS(MOD(A478/Calculator!$F$15,1)-0.5))),1)</f>
        <v>0.202473684210527</v>
      </c>
      <c r="H478" s="176" t="n">
        <f aca="false">IF(Calculator!$E$16="YES",IF(A478&lt;Calculator!$G$16,0,MIN(MIN(MOD(A478/Calculator!$F$16,1),1-MOD(A478/Calculator!$F$16,1)),ABS(MOD(A478/Calculator!$F$16,1)-0.5))),1)</f>
        <v>0.149623859649127</v>
      </c>
      <c r="I478" s="176" t="n">
        <f aca="false">IF(Calculator!$E$17="YES",IF(A478&lt;Calculator!$G$17,0,MIN(MIN(MOD(A478/Calculator!$F$17,1),1-MOD(A478/Calculator!$F$17,1)),ABS(MOD(A478/Calculator!$F$17,1)-0.5))),1)</f>
        <v>0.210052631578954</v>
      </c>
      <c r="J478" s="176" t="n">
        <f aca="false">IF(Calculator!$E$18="YES",IF(A478&lt;Calculator!$G$18,0,MIN(MIN(MOD(A478/Calculator!$F$18,1),1-MOD(A478/Calculator!$F$18,1)),ABS(MOD(A478/Calculator!$F$18,1)-0.5))),1)</f>
        <v>0.153417543859645</v>
      </c>
      <c r="K478" s="176" t="n">
        <f aca="false">IF(Calculator!$E$19="YES",IF(A478&lt;Calculator!$G$19,0,MIN(MIN(MOD(A478/Calculator!$F$19,1),1-MOD(A478/Calculator!$F$19,1)),ABS(MOD(A478/Calculator!$F$19,1)-0.5))),1)</f>
        <v>0.0884561403508766</v>
      </c>
      <c r="L478" s="176" t="n">
        <f aca="false">IF(Calculator!$E$20="YES",IF(A478&lt;Calculator!$G$20,0,MIN(MIN(MOD(A478/Calculator!$F$20,1),1-MOD(A478/Calculator!$F$20,1)),ABS(MOD(A478/Calculator!$F$20,1)-0.5))),1)</f>
        <v>1</v>
      </c>
      <c r="M478" s="176" t="n">
        <f aca="false">MIN(B478:L478)</f>
        <v>0.0884561403508766</v>
      </c>
      <c r="N478" s="176" t="n">
        <f aca="false">SUMPRODUCT(($M$5:$M$555&gt;M478)*1)+SUMPRODUCT(($M$5:$M$555=M478)*(ROW($M$5:$M$555)&lt;ROW(M478)))+1</f>
        <v>30</v>
      </c>
      <c r="O478" s="176" t="str">
        <f aca="false">IF(M478&gt;=0.2,"★★★ EXCELLENT",IF(M478&gt;=0.12,"★★  GOOD",IF(M478&gt;=0.07,"★  FAIR",IF(M478&gt;=0.025,"⚠  MARGINAL","✗  AVOID"))))</f>
        <v>★  FAIR</v>
      </c>
    </row>
    <row r="479" customFormat="false" ht="15" hidden="false" customHeight="true" outlineLevel="0" collapsed="false">
      <c r="A479" s="173" t="n">
        <v>52.4</v>
      </c>
      <c r="B479" s="174" t="n">
        <f aca="false">IF(Calculator!$E$10="YES",IF(A479&lt;Calculator!$G$10,0,MIN(MIN(MOD(A479/Calculator!$F$10,1),1-MOD(A479/Calculator!$F$10,1)),ABS(MOD(A479/Calculator!$F$10,1)-0.5))),1)</f>
        <v>1</v>
      </c>
      <c r="C479" s="174" t="n">
        <f aca="false">IF(Calculator!$E$11="YES",IF(A479&lt;Calculator!$G$11,0,MIN(MIN(MOD(A479/Calculator!$F$11,1),1-MOD(A479/Calculator!$F$11,1)),ABS(MOD(A479/Calculator!$F$11,1)-0.5))),1)</f>
        <v>1</v>
      </c>
      <c r="D479" s="174" t="n">
        <f aca="false">IF(Calculator!$E$12="YES",IF(A479&lt;Calculator!$G$12,0,MIN(MIN(MOD(A479/Calculator!$F$12,1),1-MOD(A479/Calculator!$F$12,1)),ABS(MOD(A479/Calculator!$F$12,1)-0.5))),1)</f>
        <v>1</v>
      </c>
      <c r="E479" s="174" t="n">
        <f aca="false">IF(Calculator!$E$13="YES",IF(A479&lt;Calculator!$G$13,0,MIN(MIN(MOD(A479/Calculator!$F$13,1),1-MOD(A479/Calculator!$F$13,1)),ABS(MOD(A479/Calculator!$F$13,1)-0.5))),1)</f>
        <v>0.129192982456144</v>
      </c>
      <c r="F479" s="174" t="n">
        <f aca="false">IF(Calculator!$E$14="YES",IF(A479&lt;Calculator!$G$14,0,MIN(MIN(MOD(A479/Calculator!$F$14,1),1-MOD(A479/Calculator!$F$14,1)),ABS(MOD(A479/Calculator!$F$14,1)-0.5))),1)</f>
        <v>0.223157894736835</v>
      </c>
      <c r="G479" s="174" t="n">
        <f aca="false">IF(Calculator!$E$15="YES",IF(A479&lt;Calculator!$G$15,0,MIN(MIN(MOD(A479/Calculator!$F$15,1),1-MOD(A479/Calculator!$F$15,1)),ABS(MOD(A479/Calculator!$F$15,1)-0.5))),1)</f>
        <v>0.212421052631579</v>
      </c>
      <c r="H479" s="174" t="n">
        <f aca="false">IF(Calculator!$E$16="YES",IF(A479&lt;Calculator!$G$16,0,MIN(MIN(MOD(A479/Calculator!$F$16,1),1-MOD(A479/Calculator!$F$16,1)),ABS(MOD(A479/Calculator!$F$16,1)-0.5))),1)</f>
        <v>0.162338245614039</v>
      </c>
      <c r="I479" s="174" t="n">
        <f aca="false">IF(Calculator!$E$17="YES",IF(A479&lt;Calculator!$G$17,0,MIN(MIN(MOD(A479/Calculator!$F$17,1),1-MOD(A479/Calculator!$F$17,1)),ABS(MOD(A479/Calculator!$F$17,1)-0.5))),1)</f>
        <v>0.195157894736848</v>
      </c>
      <c r="J479" s="174" t="n">
        <f aca="false">IF(Calculator!$E$18="YES",IF(A479&lt;Calculator!$G$18,0,MIN(MIN(MOD(A479/Calculator!$F$18,1),1-MOD(A479/Calculator!$F$18,1)),ABS(MOD(A479/Calculator!$F$18,1)-0.5))),1)</f>
        <v>0.170919298245609</v>
      </c>
      <c r="K479" s="174" t="n">
        <f aca="false">IF(Calculator!$E$19="YES",IF(A479&lt;Calculator!$G$19,0,MIN(MIN(MOD(A479/Calculator!$F$19,1),1-MOD(A479/Calculator!$F$19,1)),ABS(MOD(A479/Calculator!$F$19,1)-0.5))),1)</f>
        <v>0.108701754385965</v>
      </c>
      <c r="L479" s="174" t="n">
        <f aca="false">IF(Calculator!$E$20="YES",IF(A479&lt;Calculator!$G$20,0,MIN(MIN(MOD(A479/Calculator!$F$20,1),1-MOD(A479/Calculator!$F$20,1)),ABS(MOD(A479/Calculator!$F$20,1)-0.5))),1)</f>
        <v>1</v>
      </c>
      <c r="M479" s="174" t="n">
        <f aca="false">MIN(B479:L479)</f>
        <v>0.108701754385965</v>
      </c>
      <c r="N479" s="174" t="n">
        <f aca="false">SUMPRODUCT(($M$5:$M$555&gt;M479)*1)+SUMPRODUCT(($M$5:$M$555=M479)*(ROW($M$5:$M$555)&lt;ROW(M479)))+1</f>
        <v>8</v>
      </c>
      <c r="O479" s="174" t="str">
        <f aca="false">IF(M479&gt;=0.2,"★★★ EXCELLENT",IF(M479&gt;=0.12,"★★  GOOD",IF(M479&gt;=0.07,"★  FAIR",IF(M479&gt;=0.025,"⚠  MARGINAL","✗  AVOID"))))</f>
        <v>★  FAIR</v>
      </c>
    </row>
    <row r="480" customFormat="false" ht="15" hidden="false" customHeight="true" outlineLevel="0" collapsed="false">
      <c r="A480" s="175" t="n">
        <v>52.5</v>
      </c>
      <c r="B480" s="176" t="n">
        <f aca="false">IF(Calculator!$E$10="YES",IF(A480&lt;Calculator!$G$10,0,MIN(MIN(MOD(A480/Calculator!$F$10,1),1-MOD(A480/Calculator!$F$10,1)),ABS(MOD(A480/Calculator!$F$10,1)-0.5))),1)</f>
        <v>1</v>
      </c>
      <c r="C480" s="176" t="n">
        <f aca="false">IF(Calculator!$E$11="YES",IF(A480&lt;Calculator!$G$11,0,MIN(MIN(MOD(A480/Calculator!$F$11,1),1-MOD(A480/Calculator!$F$11,1)),ABS(MOD(A480/Calculator!$F$11,1)-0.5))),1)</f>
        <v>1</v>
      </c>
      <c r="D480" s="176" t="n">
        <f aca="false">IF(Calculator!$E$12="YES",IF(A480&lt;Calculator!$G$12,0,MIN(MIN(MOD(A480/Calculator!$F$12,1),1-MOD(A480/Calculator!$F$12,1)),ABS(MOD(A480/Calculator!$F$12,1)-0.5))),1)</f>
        <v>1</v>
      </c>
      <c r="E480" s="176" t="n">
        <f aca="false">IF(Calculator!$E$13="YES",IF(A480&lt;Calculator!$G$13,0,MIN(MIN(MOD(A480/Calculator!$F$13,1),1-MOD(A480/Calculator!$F$13,1)),ABS(MOD(A480/Calculator!$F$13,1)-0.5))),1)</f>
        <v>0.134210526315793</v>
      </c>
      <c r="F480" s="176" t="n">
        <f aca="false">IF(Calculator!$E$14="YES",IF(A480&lt;Calculator!$G$14,0,MIN(MIN(MOD(A480/Calculator!$F$14,1),1-MOD(A480/Calculator!$F$14,1)),ABS(MOD(A480/Calculator!$F$14,1)-0.5))),1)</f>
        <v>0.23026315789473</v>
      </c>
      <c r="G480" s="176" t="n">
        <f aca="false">IF(Calculator!$E$15="YES",IF(A480&lt;Calculator!$G$15,0,MIN(MIN(MOD(A480/Calculator!$F$15,1),1-MOD(A480/Calculator!$F$15,1)),ABS(MOD(A480/Calculator!$F$15,1)-0.5))),1)</f>
        <v>0.222368421052632</v>
      </c>
      <c r="H480" s="176" t="n">
        <f aca="false">IF(Calculator!$E$16="YES",IF(A480&lt;Calculator!$G$16,0,MIN(MIN(MOD(A480/Calculator!$F$16,1),1-MOD(A480/Calculator!$F$16,1)),ABS(MOD(A480/Calculator!$F$16,1)-0.5))),1)</f>
        <v>0.175052631578952</v>
      </c>
      <c r="I480" s="176" t="n">
        <f aca="false">IF(Calculator!$E$17="YES",IF(A480&lt;Calculator!$G$17,0,MIN(MIN(MOD(A480/Calculator!$F$17,1),1-MOD(A480/Calculator!$F$17,1)),ABS(MOD(A480/Calculator!$F$17,1)-0.5))),1)</f>
        <v>0.180263157894743</v>
      </c>
      <c r="J480" s="176" t="n">
        <f aca="false">IF(Calculator!$E$18="YES",IF(A480&lt;Calculator!$G$18,0,MIN(MIN(MOD(A480/Calculator!$F$18,1),1-MOD(A480/Calculator!$F$18,1)),ABS(MOD(A480/Calculator!$F$18,1)-0.5))),1)</f>
        <v>0.188421052631574</v>
      </c>
      <c r="K480" s="176" t="n">
        <f aca="false">IF(Calculator!$E$19="YES",IF(A480&lt;Calculator!$G$19,0,MIN(MIN(MOD(A480/Calculator!$F$19,1),1-MOD(A480/Calculator!$F$19,1)),ABS(MOD(A480/Calculator!$F$19,1)-0.5))),1)</f>
        <v>0.128947368421052</v>
      </c>
      <c r="L480" s="176" t="n">
        <f aca="false">IF(Calculator!$E$20="YES",IF(A480&lt;Calculator!$G$20,0,MIN(MIN(MOD(A480/Calculator!$F$20,1),1-MOD(A480/Calculator!$F$20,1)),ABS(MOD(A480/Calculator!$F$20,1)-0.5))),1)</f>
        <v>1</v>
      </c>
      <c r="M480" s="176" t="n">
        <f aca="false">MIN(B480:L480)</f>
        <v>0.128947368421052</v>
      </c>
      <c r="N480" s="176" t="n">
        <f aca="false">SUMPRODUCT(($M$5:$M$555&gt;M480)*1)+SUMPRODUCT(($M$5:$M$555=M480)*(ROW($M$5:$M$555)&lt;ROW(M480)))+1</f>
        <v>4</v>
      </c>
      <c r="O480" s="176" t="str">
        <f aca="false">IF(M480&gt;=0.2,"★★★ EXCELLENT",IF(M480&gt;=0.12,"★★  GOOD",IF(M480&gt;=0.07,"★  FAIR",IF(M480&gt;=0.025,"⚠  MARGINAL","✗  AVOID"))))</f>
        <v>★★  GOOD</v>
      </c>
    </row>
    <row r="481" customFormat="false" ht="15" hidden="false" customHeight="true" outlineLevel="0" collapsed="false">
      <c r="A481" s="173" t="n">
        <v>52.6</v>
      </c>
      <c r="B481" s="174" t="n">
        <f aca="false">IF(Calculator!$E$10="YES",IF(A481&lt;Calculator!$G$10,0,MIN(MIN(MOD(A481/Calculator!$F$10,1),1-MOD(A481/Calculator!$F$10,1)),ABS(MOD(A481/Calculator!$F$10,1)-0.5))),1)</f>
        <v>1</v>
      </c>
      <c r="C481" s="174" t="n">
        <f aca="false">IF(Calculator!$E$11="YES",IF(A481&lt;Calculator!$G$11,0,MIN(MIN(MOD(A481/Calculator!$F$11,1),1-MOD(A481/Calculator!$F$11,1)),ABS(MOD(A481/Calculator!$F$11,1)-0.5))),1)</f>
        <v>1</v>
      </c>
      <c r="D481" s="174" t="n">
        <f aca="false">IF(Calculator!$E$12="YES",IF(A481&lt;Calculator!$G$12,0,MIN(MIN(MOD(A481/Calculator!$F$12,1),1-MOD(A481/Calculator!$F$12,1)),ABS(MOD(A481/Calculator!$F$12,1)-0.5))),1)</f>
        <v>1</v>
      </c>
      <c r="E481" s="174" t="n">
        <f aca="false">IF(Calculator!$E$13="YES",IF(A481&lt;Calculator!$G$13,0,MIN(MIN(MOD(A481/Calculator!$F$13,1),1-MOD(A481/Calculator!$F$13,1)),ABS(MOD(A481/Calculator!$F$13,1)-0.5))),1)</f>
        <v>0.139228070175442</v>
      </c>
      <c r="F481" s="174" t="n">
        <f aca="false">IF(Calculator!$E$14="YES",IF(A481&lt;Calculator!$G$14,0,MIN(MIN(MOD(A481/Calculator!$F$14,1),1-MOD(A481/Calculator!$F$14,1)),ABS(MOD(A481/Calculator!$F$14,1)-0.5))),1)</f>
        <v>0.237368421052625</v>
      </c>
      <c r="G481" s="174" t="n">
        <f aca="false">IF(Calculator!$E$15="YES",IF(A481&lt;Calculator!$G$15,0,MIN(MIN(MOD(A481/Calculator!$F$15,1),1-MOD(A481/Calculator!$F$15,1)),ABS(MOD(A481/Calculator!$F$15,1)-0.5))),1)</f>
        <v>0.232315789473684</v>
      </c>
      <c r="H481" s="174" t="n">
        <f aca="false">IF(Calculator!$E$16="YES",IF(A481&lt;Calculator!$G$16,0,MIN(MIN(MOD(A481/Calculator!$F$16,1),1-MOD(A481/Calculator!$F$16,1)),ABS(MOD(A481/Calculator!$F$16,1)-0.5))),1)</f>
        <v>0.187767017543864</v>
      </c>
      <c r="I481" s="174" t="n">
        <f aca="false">IF(Calculator!$E$17="YES",IF(A481&lt;Calculator!$G$17,0,MIN(MIN(MOD(A481/Calculator!$F$17,1),1-MOD(A481/Calculator!$F$17,1)),ABS(MOD(A481/Calculator!$F$17,1)-0.5))),1)</f>
        <v>0.165368421052637</v>
      </c>
      <c r="J481" s="174" t="n">
        <f aca="false">IF(Calculator!$E$18="YES",IF(A481&lt;Calculator!$G$18,0,MIN(MIN(MOD(A481/Calculator!$F$18,1),1-MOD(A481/Calculator!$F$18,1)),ABS(MOD(A481/Calculator!$F$18,1)-0.5))),1)</f>
        <v>0.20592280701754</v>
      </c>
      <c r="K481" s="174" t="n">
        <f aca="false">IF(Calculator!$E$19="YES",IF(A481&lt;Calculator!$G$19,0,MIN(MIN(MOD(A481/Calculator!$F$19,1),1-MOD(A481/Calculator!$F$19,1)),ABS(MOD(A481/Calculator!$F$19,1)-0.5))),1)</f>
        <v>0.149192982456141</v>
      </c>
      <c r="L481" s="174" t="n">
        <f aca="false">IF(Calculator!$E$20="YES",IF(A481&lt;Calculator!$G$20,0,MIN(MIN(MOD(A481/Calculator!$F$20,1),1-MOD(A481/Calculator!$F$20,1)),ABS(MOD(A481/Calculator!$F$20,1)-0.5))),1)</f>
        <v>1</v>
      </c>
      <c r="M481" s="174" t="n">
        <f aca="false">MIN(B481:L481)</f>
        <v>0.139228070175442</v>
      </c>
      <c r="N481" s="174" t="n">
        <f aca="false">SUMPRODUCT(($M$5:$M$555&gt;M481)*1)+SUMPRODUCT(($M$5:$M$555=M481)*(ROW($M$5:$M$555)&lt;ROW(M481)))+1</f>
        <v>2</v>
      </c>
      <c r="O481" s="174" t="str">
        <f aca="false">IF(M481&gt;=0.2,"★★★ EXCELLENT",IF(M481&gt;=0.12,"★★  GOOD",IF(M481&gt;=0.07,"★  FAIR",IF(M481&gt;=0.025,"⚠  MARGINAL","✗  AVOID"))))</f>
        <v>★★  GOOD</v>
      </c>
    </row>
    <row r="482" customFormat="false" ht="15" hidden="false" customHeight="true" outlineLevel="0" collapsed="false">
      <c r="A482" s="175" t="n">
        <v>52.7</v>
      </c>
      <c r="B482" s="176" t="n">
        <f aca="false">IF(Calculator!$E$10="YES",IF(A482&lt;Calculator!$G$10,0,MIN(MIN(MOD(A482/Calculator!$F$10,1),1-MOD(A482/Calculator!$F$10,1)),ABS(MOD(A482/Calculator!$F$10,1)-0.5))),1)</f>
        <v>1</v>
      </c>
      <c r="C482" s="176" t="n">
        <f aca="false">IF(Calculator!$E$11="YES",IF(A482&lt;Calculator!$G$11,0,MIN(MIN(MOD(A482/Calculator!$F$11,1),1-MOD(A482/Calculator!$F$11,1)),ABS(MOD(A482/Calculator!$F$11,1)-0.5))),1)</f>
        <v>1</v>
      </c>
      <c r="D482" s="176" t="n">
        <f aca="false">IF(Calculator!$E$12="YES",IF(A482&lt;Calculator!$G$12,0,MIN(MIN(MOD(A482/Calculator!$F$12,1),1-MOD(A482/Calculator!$F$12,1)),ABS(MOD(A482/Calculator!$F$12,1)-0.5))),1)</f>
        <v>1</v>
      </c>
      <c r="E482" s="176" t="n">
        <f aca="false">IF(Calculator!$E$13="YES",IF(A482&lt;Calculator!$G$13,0,MIN(MIN(MOD(A482/Calculator!$F$13,1),1-MOD(A482/Calculator!$F$13,1)),ABS(MOD(A482/Calculator!$F$13,1)-0.5))),1)</f>
        <v>0.144245614035092</v>
      </c>
      <c r="F482" s="176" t="n">
        <f aca="false">IF(Calculator!$E$14="YES",IF(A482&lt;Calculator!$G$14,0,MIN(MIN(MOD(A482/Calculator!$F$14,1),1-MOD(A482/Calculator!$F$14,1)),ABS(MOD(A482/Calculator!$F$14,1)-0.5))),1)</f>
        <v>0.24447368421052</v>
      </c>
      <c r="G482" s="176" t="n">
        <f aca="false">IF(Calculator!$E$15="YES",IF(A482&lt;Calculator!$G$15,0,MIN(MIN(MOD(A482/Calculator!$F$15,1),1-MOD(A482/Calculator!$F$15,1)),ABS(MOD(A482/Calculator!$F$15,1)-0.5))),1)</f>
        <v>0.242263157894738</v>
      </c>
      <c r="H482" s="176" t="n">
        <f aca="false">IF(Calculator!$E$16="YES",IF(A482&lt;Calculator!$G$16,0,MIN(MIN(MOD(A482/Calculator!$F$16,1),1-MOD(A482/Calculator!$F$16,1)),ABS(MOD(A482/Calculator!$F$16,1)-0.5))),1)</f>
        <v>0.200481403508777</v>
      </c>
      <c r="I482" s="176" t="n">
        <f aca="false">IF(Calculator!$E$17="YES",IF(A482&lt;Calculator!$G$17,0,MIN(MIN(MOD(A482/Calculator!$F$17,1),1-MOD(A482/Calculator!$F$17,1)),ABS(MOD(A482/Calculator!$F$17,1)-0.5))),1)</f>
        <v>0.150473684210532</v>
      </c>
      <c r="J482" s="176" t="n">
        <f aca="false">IF(Calculator!$E$18="YES",IF(A482&lt;Calculator!$G$18,0,MIN(MIN(MOD(A482/Calculator!$F$18,1),1-MOD(A482/Calculator!$F$18,1)),ABS(MOD(A482/Calculator!$F$18,1)-0.5))),1)</f>
        <v>0.223424561403505</v>
      </c>
      <c r="K482" s="176" t="n">
        <f aca="false">IF(Calculator!$E$19="YES",IF(A482&lt;Calculator!$G$19,0,MIN(MIN(MOD(A482/Calculator!$F$19,1),1-MOD(A482/Calculator!$F$19,1)),ABS(MOD(A482/Calculator!$F$19,1)-0.5))),1)</f>
        <v>0.169438596491229</v>
      </c>
      <c r="L482" s="176" t="n">
        <f aca="false">IF(Calculator!$E$20="YES",IF(A482&lt;Calculator!$G$20,0,MIN(MIN(MOD(A482/Calculator!$F$20,1),1-MOD(A482/Calculator!$F$20,1)),ABS(MOD(A482/Calculator!$F$20,1)-0.5))),1)</f>
        <v>1</v>
      </c>
      <c r="M482" s="176" t="n">
        <f aca="false">MIN(B482:L482)</f>
        <v>0.144245614035092</v>
      </c>
      <c r="N482" s="176" t="n">
        <f aca="false">SUMPRODUCT(($M$5:$M$555&gt;M482)*1)+SUMPRODUCT(($M$5:$M$555=M482)*(ROW($M$5:$M$555)&lt;ROW(M482)))+1</f>
        <v>1</v>
      </c>
      <c r="O482" s="176" t="str">
        <f aca="false">IF(M482&gt;=0.2,"★★★ EXCELLENT",IF(M482&gt;=0.12,"★★  GOOD",IF(M482&gt;=0.07,"★  FAIR",IF(M482&gt;=0.025,"⚠  MARGINAL","✗  AVOID"))))</f>
        <v>★★  GOOD</v>
      </c>
    </row>
    <row r="483" customFormat="false" ht="15" hidden="false" customHeight="true" outlineLevel="0" collapsed="false">
      <c r="A483" s="173" t="n">
        <v>52.8</v>
      </c>
      <c r="B483" s="174" t="n">
        <f aca="false">IF(Calculator!$E$10="YES",IF(A483&lt;Calculator!$G$10,0,MIN(MIN(MOD(A483/Calculator!$F$10,1),1-MOD(A483/Calculator!$F$10,1)),ABS(MOD(A483/Calculator!$F$10,1)-0.5))),1)</f>
        <v>1</v>
      </c>
      <c r="C483" s="174" t="n">
        <f aca="false">IF(Calculator!$E$11="YES",IF(A483&lt;Calculator!$G$11,0,MIN(MIN(MOD(A483/Calculator!$F$11,1),1-MOD(A483/Calculator!$F$11,1)),ABS(MOD(A483/Calculator!$F$11,1)-0.5))),1)</f>
        <v>1</v>
      </c>
      <c r="D483" s="174" t="n">
        <f aca="false">IF(Calculator!$E$12="YES",IF(A483&lt;Calculator!$G$12,0,MIN(MIN(MOD(A483/Calculator!$F$12,1),1-MOD(A483/Calculator!$F$12,1)),ABS(MOD(A483/Calculator!$F$12,1)-0.5))),1)</f>
        <v>1</v>
      </c>
      <c r="E483" s="174" t="n">
        <f aca="false">IF(Calculator!$E$13="YES",IF(A483&lt;Calculator!$G$13,0,MIN(MIN(MOD(A483/Calculator!$F$13,1),1-MOD(A483/Calculator!$F$13,1)),ABS(MOD(A483/Calculator!$F$13,1)-0.5))),1)</f>
        <v>0.14926315789474</v>
      </c>
      <c r="F483" s="174" t="n">
        <f aca="false">IF(Calculator!$E$14="YES",IF(A483&lt;Calculator!$G$14,0,MIN(MIN(MOD(A483/Calculator!$F$14,1),1-MOD(A483/Calculator!$F$14,1)),ABS(MOD(A483/Calculator!$F$14,1)-0.5))),1)</f>
        <v>0.248421052631586</v>
      </c>
      <c r="G483" s="174" t="n">
        <f aca="false">IF(Calculator!$E$15="YES",IF(A483&lt;Calculator!$G$15,0,MIN(MIN(MOD(A483/Calculator!$F$15,1),1-MOD(A483/Calculator!$F$15,1)),ABS(MOD(A483/Calculator!$F$15,1)-0.5))),1)</f>
        <v>0.24778947368421</v>
      </c>
      <c r="H483" s="174" t="n">
        <f aca="false">IF(Calculator!$E$16="YES",IF(A483&lt;Calculator!$G$16,0,MIN(MIN(MOD(A483/Calculator!$F$16,1),1-MOD(A483/Calculator!$F$16,1)),ABS(MOD(A483/Calculator!$F$16,1)-0.5))),1)</f>
        <v>0.213195789473688</v>
      </c>
      <c r="I483" s="174" t="n">
        <f aca="false">IF(Calculator!$E$17="YES",IF(A483&lt;Calculator!$G$17,0,MIN(MIN(MOD(A483/Calculator!$F$17,1),1-MOD(A483/Calculator!$F$17,1)),ABS(MOD(A483/Calculator!$F$17,1)-0.5))),1)</f>
        <v>0.135578947368427</v>
      </c>
      <c r="J483" s="174" t="n">
        <f aca="false">IF(Calculator!$E$18="YES",IF(A483&lt;Calculator!$G$18,0,MIN(MIN(MOD(A483/Calculator!$F$18,1),1-MOD(A483/Calculator!$F$18,1)),ABS(MOD(A483/Calculator!$F$18,1)-0.5))),1)</f>
        <v>0.240926315789469</v>
      </c>
      <c r="K483" s="174" t="n">
        <f aca="false">IF(Calculator!$E$19="YES",IF(A483&lt;Calculator!$G$19,0,MIN(MIN(MOD(A483/Calculator!$F$19,1),1-MOD(A483/Calculator!$F$19,1)),ABS(MOD(A483/Calculator!$F$19,1)-0.5))),1)</f>
        <v>0.189684210526314</v>
      </c>
      <c r="L483" s="174" t="n">
        <f aca="false">IF(Calculator!$E$20="YES",IF(A483&lt;Calculator!$G$20,0,MIN(MIN(MOD(A483/Calculator!$F$20,1),1-MOD(A483/Calculator!$F$20,1)),ABS(MOD(A483/Calculator!$F$20,1)-0.5))),1)</f>
        <v>1</v>
      </c>
      <c r="M483" s="174" t="n">
        <f aca="false">MIN(B483:L483)</f>
        <v>0.135578947368427</v>
      </c>
      <c r="N483" s="174" t="n">
        <f aca="false">SUMPRODUCT(($M$5:$M$555&gt;M483)*1)+SUMPRODUCT(($M$5:$M$555=M483)*(ROW($M$5:$M$555)&lt;ROW(M483)))+1</f>
        <v>3</v>
      </c>
      <c r="O483" s="174" t="str">
        <f aca="false">IF(M483&gt;=0.2,"★★★ EXCELLENT",IF(M483&gt;=0.12,"★★  GOOD",IF(M483&gt;=0.07,"★  FAIR",IF(M483&gt;=0.025,"⚠  MARGINAL","✗  AVOID"))))</f>
        <v>★★  GOOD</v>
      </c>
    </row>
    <row r="484" customFormat="false" ht="15" hidden="false" customHeight="true" outlineLevel="0" collapsed="false">
      <c r="A484" s="175" t="n">
        <v>52.9</v>
      </c>
      <c r="B484" s="176" t="n">
        <f aca="false">IF(Calculator!$E$10="YES",IF(A484&lt;Calculator!$G$10,0,MIN(MIN(MOD(A484/Calculator!$F$10,1),1-MOD(A484/Calculator!$F$10,1)),ABS(MOD(A484/Calculator!$F$10,1)-0.5))),1)</f>
        <v>1</v>
      </c>
      <c r="C484" s="176" t="n">
        <f aca="false">IF(Calculator!$E$11="YES",IF(A484&lt;Calculator!$G$11,0,MIN(MIN(MOD(A484/Calculator!$F$11,1),1-MOD(A484/Calculator!$F$11,1)),ABS(MOD(A484/Calculator!$F$11,1)-0.5))),1)</f>
        <v>1</v>
      </c>
      <c r="D484" s="176" t="n">
        <f aca="false">IF(Calculator!$E$12="YES",IF(A484&lt;Calculator!$G$12,0,MIN(MIN(MOD(A484/Calculator!$F$12,1),1-MOD(A484/Calculator!$F$12,1)),ABS(MOD(A484/Calculator!$F$12,1)-0.5))),1)</f>
        <v>1</v>
      </c>
      <c r="E484" s="176" t="n">
        <f aca="false">IF(Calculator!$E$13="YES",IF(A484&lt;Calculator!$G$13,0,MIN(MIN(MOD(A484/Calculator!$F$13,1),1-MOD(A484/Calculator!$F$13,1)),ABS(MOD(A484/Calculator!$F$13,1)-0.5))),1)</f>
        <v>0.15428070175439</v>
      </c>
      <c r="F484" s="176" t="n">
        <f aca="false">IF(Calculator!$E$14="YES",IF(A484&lt;Calculator!$G$14,0,MIN(MIN(MOD(A484/Calculator!$F$14,1),1-MOD(A484/Calculator!$F$14,1)),ABS(MOD(A484/Calculator!$F$14,1)-0.5))),1)</f>
        <v>0.241315789473691</v>
      </c>
      <c r="G484" s="176" t="n">
        <f aca="false">IF(Calculator!$E$15="YES",IF(A484&lt;Calculator!$G$15,0,MIN(MIN(MOD(A484/Calculator!$F$15,1),1-MOD(A484/Calculator!$F$15,1)),ABS(MOD(A484/Calculator!$F$15,1)-0.5))),1)</f>
        <v>0.237842105263158</v>
      </c>
      <c r="H484" s="176" t="n">
        <f aca="false">IF(Calculator!$E$16="YES",IF(A484&lt;Calculator!$G$16,0,MIN(MIN(MOD(A484/Calculator!$F$16,1),1-MOD(A484/Calculator!$F$16,1)),ABS(MOD(A484/Calculator!$F$16,1)-0.5))),1)</f>
        <v>0.225910175438601</v>
      </c>
      <c r="I484" s="176" t="n">
        <f aca="false">IF(Calculator!$E$17="YES",IF(A484&lt;Calculator!$G$17,0,MIN(MIN(MOD(A484/Calculator!$F$17,1),1-MOD(A484/Calculator!$F$17,1)),ABS(MOD(A484/Calculator!$F$17,1)-0.5))),1)</f>
        <v>0.120684210526322</v>
      </c>
      <c r="J484" s="176" t="n">
        <f aca="false">IF(Calculator!$E$18="YES",IF(A484&lt;Calculator!$G$18,0,MIN(MIN(MOD(A484/Calculator!$F$18,1),1-MOD(A484/Calculator!$F$18,1)),ABS(MOD(A484/Calculator!$F$18,1)-0.5))),1)</f>
        <v>0.241571929824566</v>
      </c>
      <c r="K484" s="176" t="n">
        <f aca="false">IF(Calculator!$E$19="YES",IF(A484&lt;Calculator!$G$19,0,MIN(MIN(MOD(A484/Calculator!$F$19,1),1-MOD(A484/Calculator!$F$19,1)),ABS(MOD(A484/Calculator!$F$19,1)-0.5))),1)</f>
        <v>0.209929824561403</v>
      </c>
      <c r="L484" s="176" t="n">
        <f aca="false">IF(Calculator!$E$20="YES",IF(A484&lt;Calculator!$G$20,0,MIN(MIN(MOD(A484/Calculator!$F$20,1),1-MOD(A484/Calculator!$F$20,1)),ABS(MOD(A484/Calculator!$F$20,1)-0.5))),1)</f>
        <v>1</v>
      </c>
      <c r="M484" s="176" t="n">
        <f aca="false">MIN(B484:L484)</f>
        <v>0.120684210526322</v>
      </c>
      <c r="N484" s="176" t="n">
        <f aca="false">SUMPRODUCT(($M$5:$M$555&gt;M484)*1)+SUMPRODUCT(($M$5:$M$555=M484)*(ROW($M$5:$M$555)&lt;ROW(M484)))+1</f>
        <v>5</v>
      </c>
      <c r="O484" s="176" t="str">
        <f aca="false">IF(M484&gt;=0.2,"★★★ EXCELLENT",IF(M484&gt;=0.12,"★★  GOOD",IF(M484&gt;=0.07,"★  FAIR",IF(M484&gt;=0.025,"⚠  MARGINAL","✗  AVOID"))))</f>
        <v>★★  GOOD</v>
      </c>
    </row>
    <row r="485" customFormat="false" ht="15" hidden="false" customHeight="true" outlineLevel="0" collapsed="false">
      <c r="A485" s="173" t="n">
        <v>53</v>
      </c>
      <c r="B485" s="174" t="n">
        <f aca="false">IF(Calculator!$E$10="YES",IF(A485&lt;Calculator!$G$10,0,MIN(MIN(MOD(A485/Calculator!$F$10,1),1-MOD(A485/Calculator!$F$10,1)),ABS(MOD(A485/Calculator!$F$10,1)-0.5))),1)</f>
        <v>1</v>
      </c>
      <c r="C485" s="174" t="n">
        <f aca="false">IF(Calculator!$E$11="YES",IF(A485&lt;Calculator!$G$11,0,MIN(MIN(MOD(A485/Calculator!$F$11,1),1-MOD(A485/Calculator!$F$11,1)),ABS(MOD(A485/Calculator!$F$11,1)-0.5))),1)</f>
        <v>1</v>
      </c>
      <c r="D485" s="174" t="n">
        <f aca="false">IF(Calculator!$E$12="YES",IF(A485&lt;Calculator!$G$12,0,MIN(MIN(MOD(A485/Calculator!$F$12,1),1-MOD(A485/Calculator!$F$12,1)),ABS(MOD(A485/Calculator!$F$12,1)-0.5))),1)</f>
        <v>1</v>
      </c>
      <c r="E485" s="174" t="n">
        <f aca="false">IF(Calculator!$E$13="YES",IF(A485&lt;Calculator!$G$13,0,MIN(MIN(MOD(A485/Calculator!$F$13,1),1-MOD(A485/Calculator!$F$13,1)),ABS(MOD(A485/Calculator!$F$13,1)-0.5))),1)</f>
        <v>0.159298245614039</v>
      </c>
      <c r="F485" s="174" t="n">
        <f aca="false">IF(Calculator!$E$14="YES",IF(A485&lt;Calculator!$G$14,0,MIN(MIN(MOD(A485/Calculator!$F$14,1),1-MOD(A485/Calculator!$F$14,1)),ABS(MOD(A485/Calculator!$F$14,1)-0.5))),1)</f>
        <v>0.234210526315796</v>
      </c>
      <c r="G485" s="174" t="n">
        <f aca="false">IF(Calculator!$E$15="YES",IF(A485&lt;Calculator!$G$15,0,MIN(MIN(MOD(A485/Calculator!$F$15,1),1-MOD(A485/Calculator!$F$15,1)),ABS(MOD(A485/Calculator!$F$15,1)-0.5))),1)</f>
        <v>0.227894736842105</v>
      </c>
      <c r="H485" s="174" t="n">
        <f aca="false">IF(Calculator!$E$16="YES",IF(A485&lt;Calculator!$G$16,0,MIN(MIN(MOD(A485/Calculator!$F$16,1),1-MOD(A485/Calculator!$F$16,1)),ABS(MOD(A485/Calculator!$F$16,1)-0.5))),1)</f>
        <v>0.238624561403514</v>
      </c>
      <c r="I485" s="174" t="n">
        <f aca="false">IF(Calculator!$E$17="YES",IF(A485&lt;Calculator!$G$17,0,MIN(MIN(MOD(A485/Calculator!$F$17,1),1-MOD(A485/Calculator!$F$17,1)),ABS(MOD(A485/Calculator!$F$17,1)-0.5))),1)</f>
        <v>0.105789473684217</v>
      </c>
      <c r="J485" s="174" t="n">
        <f aca="false">IF(Calculator!$E$18="YES",IF(A485&lt;Calculator!$G$18,0,MIN(MIN(MOD(A485/Calculator!$F$18,1),1-MOD(A485/Calculator!$F$18,1)),ABS(MOD(A485/Calculator!$F$18,1)-0.5))),1)</f>
        <v>0.224070175438602</v>
      </c>
      <c r="K485" s="174" t="n">
        <f aca="false">IF(Calculator!$E$19="YES",IF(A485&lt;Calculator!$G$19,0,MIN(MIN(MOD(A485/Calculator!$F$19,1),1-MOD(A485/Calculator!$F$19,1)),ABS(MOD(A485/Calculator!$F$19,1)-0.5))),1)</f>
        <v>0.230175438596492</v>
      </c>
      <c r="L485" s="174" t="n">
        <f aca="false">IF(Calculator!$E$20="YES",IF(A485&lt;Calculator!$G$20,0,MIN(MIN(MOD(A485/Calculator!$F$20,1),1-MOD(A485/Calculator!$F$20,1)),ABS(MOD(A485/Calculator!$F$20,1)-0.5))),1)</f>
        <v>1</v>
      </c>
      <c r="M485" s="174" t="n">
        <f aca="false">MIN(B485:L485)</f>
        <v>0.105789473684217</v>
      </c>
      <c r="N485" s="174" t="n">
        <f aca="false">SUMPRODUCT(($M$5:$M$555&gt;M485)*1)+SUMPRODUCT(($M$5:$M$555=M485)*(ROW($M$5:$M$555)&lt;ROW(M485)))+1</f>
        <v>9</v>
      </c>
      <c r="O485" s="174" t="str">
        <f aca="false">IF(M485&gt;=0.2,"★★★ EXCELLENT",IF(M485&gt;=0.12,"★★  GOOD",IF(M485&gt;=0.07,"★  FAIR",IF(M485&gt;=0.025,"⚠  MARGINAL","✗  AVOID"))))</f>
        <v>★  FAIR</v>
      </c>
    </row>
    <row r="486" customFormat="false" ht="15" hidden="false" customHeight="true" outlineLevel="0" collapsed="false">
      <c r="A486" s="175" t="n">
        <v>53.1</v>
      </c>
      <c r="B486" s="176" t="n">
        <f aca="false">IF(Calculator!$E$10="YES",IF(A486&lt;Calculator!$G$10,0,MIN(MIN(MOD(A486/Calculator!$F$10,1),1-MOD(A486/Calculator!$F$10,1)),ABS(MOD(A486/Calculator!$F$10,1)-0.5))),1)</f>
        <v>1</v>
      </c>
      <c r="C486" s="176" t="n">
        <f aca="false">IF(Calculator!$E$11="YES",IF(A486&lt;Calculator!$G$11,0,MIN(MIN(MOD(A486/Calculator!$F$11,1),1-MOD(A486/Calculator!$F$11,1)),ABS(MOD(A486/Calculator!$F$11,1)-0.5))),1)</f>
        <v>1</v>
      </c>
      <c r="D486" s="176" t="n">
        <f aca="false">IF(Calculator!$E$12="YES",IF(A486&lt;Calculator!$G$12,0,MIN(MIN(MOD(A486/Calculator!$F$12,1),1-MOD(A486/Calculator!$F$12,1)),ABS(MOD(A486/Calculator!$F$12,1)-0.5))),1)</f>
        <v>1</v>
      </c>
      <c r="E486" s="176" t="n">
        <f aca="false">IF(Calculator!$E$13="YES",IF(A486&lt;Calculator!$G$13,0,MIN(MIN(MOD(A486/Calculator!$F$13,1),1-MOD(A486/Calculator!$F$13,1)),ABS(MOD(A486/Calculator!$F$13,1)-0.5))),1)</f>
        <v>0.164315789473688</v>
      </c>
      <c r="F486" s="176" t="n">
        <f aca="false">IF(Calculator!$E$14="YES",IF(A486&lt;Calculator!$G$14,0,MIN(MIN(MOD(A486/Calculator!$F$14,1),1-MOD(A486/Calculator!$F$14,1)),ABS(MOD(A486/Calculator!$F$14,1)-0.5))),1)</f>
        <v>0.227105263157902</v>
      </c>
      <c r="G486" s="176" t="n">
        <f aca="false">IF(Calculator!$E$15="YES",IF(A486&lt;Calculator!$G$15,0,MIN(MIN(MOD(A486/Calculator!$F$15,1),1-MOD(A486/Calculator!$F$15,1)),ABS(MOD(A486/Calculator!$F$15,1)-0.5))),1)</f>
        <v>0.217947368421052</v>
      </c>
      <c r="H486" s="176" t="n">
        <f aca="false">IF(Calculator!$E$16="YES",IF(A486&lt;Calculator!$G$16,0,MIN(MIN(MOD(A486/Calculator!$F$16,1),1-MOD(A486/Calculator!$F$16,1)),ABS(MOD(A486/Calculator!$F$16,1)-0.5))),1)</f>
        <v>0.248661052631574</v>
      </c>
      <c r="I486" s="176" t="n">
        <f aca="false">IF(Calculator!$E$17="YES",IF(A486&lt;Calculator!$G$17,0,MIN(MIN(MOD(A486/Calculator!$F$17,1),1-MOD(A486/Calculator!$F$17,1)),ABS(MOD(A486/Calculator!$F$17,1)-0.5))),1)</f>
        <v>0.0908947368421114</v>
      </c>
      <c r="J486" s="176" t="n">
        <f aca="false">IF(Calculator!$E$18="YES",IF(A486&lt;Calculator!$G$18,0,MIN(MIN(MOD(A486/Calculator!$F$18,1),1-MOD(A486/Calculator!$F$18,1)),ABS(MOD(A486/Calculator!$F$18,1)-0.5))),1)</f>
        <v>0.206568421052635</v>
      </c>
      <c r="K486" s="176" t="n">
        <f aca="false">IF(Calculator!$E$19="YES",IF(A486&lt;Calculator!$G$19,0,MIN(MIN(MOD(A486/Calculator!$F$19,1),1-MOD(A486/Calculator!$F$19,1)),ABS(MOD(A486/Calculator!$F$19,1)-0.5))),1)</f>
        <v>0.249578947368422</v>
      </c>
      <c r="L486" s="176" t="n">
        <f aca="false">IF(Calculator!$E$20="YES",IF(A486&lt;Calculator!$G$20,0,MIN(MIN(MOD(A486/Calculator!$F$20,1),1-MOD(A486/Calculator!$F$20,1)),ABS(MOD(A486/Calculator!$F$20,1)-0.5))),1)</f>
        <v>1</v>
      </c>
      <c r="M486" s="176" t="n">
        <f aca="false">MIN(B486:L486)</f>
        <v>0.0908947368421114</v>
      </c>
      <c r="N486" s="176" t="n">
        <f aca="false">SUMPRODUCT(($M$5:$M$555&gt;M486)*1)+SUMPRODUCT(($M$5:$M$555=M486)*(ROW($M$5:$M$555)&lt;ROW(M486)))+1</f>
        <v>24</v>
      </c>
      <c r="O486" s="176" t="str">
        <f aca="false">IF(M486&gt;=0.2,"★★★ EXCELLENT",IF(M486&gt;=0.12,"★★  GOOD",IF(M486&gt;=0.07,"★  FAIR",IF(M486&gt;=0.025,"⚠  MARGINAL","✗  AVOID"))))</f>
        <v>★  FAIR</v>
      </c>
    </row>
    <row r="487" customFormat="false" ht="15" hidden="false" customHeight="true" outlineLevel="0" collapsed="false">
      <c r="A487" s="173" t="n">
        <v>53.2</v>
      </c>
      <c r="B487" s="174" t="n">
        <f aca="false">IF(Calculator!$E$10="YES",IF(A487&lt;Calculator!$G$10,0,MIN(MIN(MOD(A487/Calculator!$F$10,1),1-MOD(A487/Calculator!$F$10,1)),ABS(MOD(A487/Calculator!$F$10,1)-0.5))),1)</f>
        <v>1</v>
      </c>
      <c r="C487" s="174" t="n">
        <f aca="false">IF(Calculator!$E$11="YES",IF(A487&lt;Calculator!$G$11,0,MIN(MIN(MOD(A487/Calculator!$F$11,1),1-MOD(A487/Calculator!$F$11,1)),ABS(MOD(A487/Calculator!$F$11,1)-0.5))),1)</f>
        <v>1</v>
      </c>
      <c r="D487" s="174" t="n">
        <f aca="false">IF(Calculator!$E$12="YES",IF(A487&lt;Calculator!$G$12,0,MIN(MIN(MOD(A487/Calculator!$F$12,1),1-MOD(A487/Calculator!$F$12,1)),ABS(MOD(A487/Calculator!$F$12,1)-0.5))),1)</f>
        <v>1</v>
      </c>
      <c r="E487" s="174" t="n">
        <f aca="false">IF(Calculator!$E$13="YES",IF(A487&lt;Calculator!$G$13,0,MIN(MIN(MOD(A487/Calculator!$F$13,1),1-MOD(A487/Calculator!$F$13,1)),ABS(MOD(A487/Calculator!$F$13,1)-0.5))),1)</f>
        <v>0.169333333333337</v>
      </c>
      <c r="F487" s="174" t="n">
        <f aca="false">IF(Calculator!$E$14="YES",IF(A487&lt;Calculator!$G$14,0,MIN(MIN(MOD(A487/Calculator!$F$14,1),1-MOD(A487/Calculator!$F$14,1)),ABS(MOD(A487/Calculator!$F$14,1)-0.5))),1)</f>
        <v>0.220000000000006</v>
      </c>
      <c r="G487" s="174" t="n">
        <f aca="false">IF(Calculator!$E$15="YES",IF(A487&lt;Calculator!$G$15,0,MIN(MIN(MOD(A487/Calculator!$F$15,1),1-MOD(A487/Calculator!$F$15,1)),ABS(MOD(A487/Calculator!$F$15,1)-0.5))),1)</f>
        <v>0.207999999999999</v>
      </c>
      <c r="H487" s="174" t="n">
        <f aca="false">IF(Calculator!$E$16="YES",IF(A487&lt;Calculator!$G$16,0,MIN(MIN(MOD(A487/Calculator!$F$16,1),1-MOD(A487/Calculator!$F$16,1)),ABS(MOD(A487/Calculator!$F$16,1)-0.5))),1)</f>
        <v>0.235946666666662</v>
      </c>
      <c r="I487" s="174" t="n">
        <f aca="false">IF(Calculator!$E$17="YES",IF(A487&lt;Calculator!$G$17,0,MIN(MIN(MOD(A487/Calculator!$F$17,1),1-MOD(A487/Calculator!$F$17,1)),ABS(MOD(A487/Calculator!$F$17,1)-0.5))),1)</f>
        <v>0.0760000000000058</v>
      </c>
      <c r="J487" s="174" t="n">
        <f aca="false">IF(Calculator!$E$18="YES",IF(A487&lt;Calculator!$G$18,0,MIN(MIN(MOD(A487/Calculator!$F$18,1),1-MOD(A487/Calculator!$F$18,1)),ABS(MOD(A487/Calculator!$F$18,1)-0.5))),1)</f>
        <v>0.189066666666671</v>
      </c>
      <c r="K487" s="174" t="n">
        <f aca="false">IF(Calculator!$E$19="YES",IF(A487&lt;Calculator!$G$19,0,MIN(MIN(MOD(A487/Calculator!$F$19,1),1-MOD(A487/Calculator!$F$19,1)),ABS(MOD(A487/Calculator!$F$19,1)-0.5))),1)</f>
        <v>0.229333333333333</v>
      </c>
      <c r="L487" s="174" t="n">
        <f aca="false">IF(Calculator!$E$20="YES",IF(A487&lt;Calculator!$G$20,0,MIN(MIN(MOD(A487/Calculator!$F$20,1),1-MOD(A487/Calculator!$F$20,1)),ABS(MOD(A487/Calculator!$F$20,1)-0.5))),1)</f>
        <v>1</v>
      </c>
      <c r="M487" s="174" t="n">
        <f aca="false">MIN(B487:L487)</f>
        <v>0.0760000000000058</v>
      </c>
      <c r="N487" s="174" t="n">
        <f aca="false">SUMPRODUCT(($M$5:$M$555&gt;M487)*1)+SUMPRODUCT(($M$5:$M$555=M487)*(ROW($M$5:$M$555)&lt;ROW(M487)))+1</f>
        <v>54</v>
      </c>
      <c r="O487" s="174" t="str">
        <f aca="false">IF(M487&gt;=0.2,"★★★ EXCELLENT",IF(M487&gt;=0.12,"★★  GOOD",IF(M487&gt;=0.07,"★  FAIR",IF(M487&gt;=0.025,"⚠  MARGINAL","✗  AVOID"))))</f>
        <v>★  FAIR</v>
      </c>
    </row>
    <row r="488" customFormat="false" ht="15" hidden="false" customHeight="true" outlineLevel="0" collapsed="false">
      <c r="A488" s="175" t="n">
        <v>53.3</v>
      </c>
      <c r="B488" s="176" t="n">
        <f aca="false">IF(Calculator!$E$10="YES",IF(A488&lt;Calculator!$G$10,0,MIN(MIN(MOD(A488/Calculator!$F$10,1),1-MOD(A488/Calculator!$F$10,1)),ABS(MOD(A488/Calculator!$F$10,1)-0.5))),1)</f>
        <v>1</v>
      </c>
      <c r="C488" s="176" t="n">
        <f aca="false">IF(Calculator!$E$11="YES",IF(A488&lt;Calculator!$G$11,0,MIN(MIN(MOD(A488/Calculator!$F$11,1),1-MOD(A488/Calculator!$F$11,1)),ABS(MOD(A488/Calculator!$F$11,1)-0.5))),1)</f>
        <v>1</v>
      </c>
      <c r="D488" s="176" t="n">
        <f aca="false">IF(Calculator!$E$12="YES",IF(A488&lt;Calculator!$G$12,0,MIN(MIN(MOD(A488/Calculator!$F$12,1),1-MOD(A488/Calculator!$F$12,1)),ABS(MOD(A488/Calculator!$F$12,1)-0.5))),1)</f>
        <v>1</v>
      </c>
      <c r="E488" s="176" t="n">
        <f aca="false">IF(Calculator!$E$13="YES",IF(A488&lt;Calculator!$G$13,0,MIN(MIN(MOD(A488/Calculator!$F$13,1),1-MOD(A488/Calculator!$F$13,1)),ABS(MOD(A488/Calculator!$F$13,1)-0.5))),1)</f>
        <v>0.174350877192986</v>
      </c>
      <c r="F488" s="176" t="n">
        <f aca="false">IF(Calculator!$E$14="YES",IF(A488&lt;Calculator!$G$14,0,MIN(MIN(MOD(A488/Calculator!$F$14,1),1-MOD(A488/Calculator!$F$14,1)),ABS(MOD(A488/Calculator!$F$14,1)-0.5))),1)</f>
        <v>0.212894736842112</v>
      </c>
      <c r="G488" s="176" t="n">
        <f aca="false">IF(Calculator!$E$15="YES",IF(A488&lt;Calculator!$G$15,0,MIN(MIN(MOD(A488/Calculator!$F$15,1),1-MOD(A488/Calculator!$F$15,1)),ABS(MOD(A488/Calculator!$F$15,1)-0.5))),1)</f>
        <v>0.198052631578947</v>
      </c>
      <c r="H488" s="176" t="n">
        <f aca="false">IF(Calculator!$E$16="YES",IF(A488&lt;Calculator!$G$16,0,MIN(MIN(MOD(A488/Calculator!$F$16,1),1-MOD(A488/Calculator!$F$16,1)),ABS(MOD(A488/Calculator!$F$16,1)-0.5))),1)</f>
        <v>0.22323228070175</v>
      </c>
      <c r="I488" s="176" t="n">
        <f aca="false">IF(Calculator!$E$17="YES",IF(A488&lt;Calculator!$G$17,0,MIN(MIN(MOD(A488/Calculator!$F$17,1),1-MOD(A488/Calculator!$F$17,1)),ABS(MOD(A488/Calculator!$F$17,1)-0.5))),1)</f>
        <v>0.0611052631579012</v>
      </c>
      <c r="J488" s="176" t="n">
        <f aca="false">IF(Calculator!$E$18="YES",IF(A488&lt;Calculator!$G$18,0,MIN(MIN(MOD(A488/Calculator!$F$18,1),1-MOD(A488/Calculator!$F$18,1)),ABS(MOD(A488/Calculator!$F$18,1)-0.5))),1)</f>
        <v>0.171564912280706</v>
      </c>
      <c r="K488" s="176" t="n">
        <f aca="false">IF(Calculator!$E$19="YES",IF(A488&lt;Calculator!$G$19,0,MIN(MIN(MOD(A488/Calculator!$F$19,1),1-MOD(A488/Calculator!$F$19,1)),ABS(MOD(A488/Calculator!$F$19,1)-0.5))),1)</f>
        <v>0.209087719298246</v>
      </c>
      <c r="L488" s="176" t="n">
        <f aca="false">IF(Calculator!$E$20="YES",IF(A488&lt;Calculator!$G$20,0,MIN(MIN(MOD(A488/Calculator!$F$20,1),1-MOD(A488/Calculator!$F$20,1)),ABS(MOD(A488/Calculator!$F$20,1)-0.5))),1)</f>
        <v>1</v>
      </c>
      <c r="M488" s="176" t="n">
        <f aca="false">MIN(B488:L488)</f>
        <v>0.0611052631579012</v>
      </c>
      <c r="N488" s="176" t="n">
        <f aca="false">SUMPRODUCT(($M$5:$M$555&gt;M488)*1)+SUMPRODUCT(($M$5:$M$555=M488)*(ROW($M$5:$M$555)&lt;ROW(M488)))+1</f>
        <v>86</v>
      </c>
      <c r="O488" s="176" t="str">
        <f aca="false">IF(M488&gt;=0.2,"★★★ EXCELLENT",IF(M488&gt;=0.12,"★★  GOOD",IF(M488&gt;=0.07,"★  FAIR",IF(M488&gt;=0.025,"⚠  MARGINAL","✗  AVOID"))))</f>
        <v>⚠  MARGINAL</v>
      </c>
    </row>
    <row r="489" customFormat="false" ht="15" hidden="false" customHeight="true" outlineLevel="0" collapsed="false">
      <c r="A489" s="173" t="n">
        <v>53.4</v>
      </c>
      <c r="B489" s="174" t="n">
        <f aca="false">IF(Calculator!$E$10="YES",IF(A489&lt;Calculator!$G$10,0,MIN(MIN(MOD(A489/Calculator!$F$10,1),1-MOD(A489/Calculator!$F$10,1)),ABS(MOD(A489/Calculator!$F$10,1)-0.5))),1)</f>
        <v>1</v>
      </c>
      <c r="C489" s="174" t="n">
        <f aca="false">IF(Calculator!$E$11="YES",IF(A489&lt;Calculator!$G$11,0,MIN(MIN(MOD(A489/Calculator!$F$11,1),1-MOD(A489/Calculator!$F$11,1)),ABS(MOD(A489/Calculator!$F$11,1)-0.5))),1)</f>
        <v>1</v>
      </c>
      <c r="D489" s="174" t="n">
        <f aca="false">IF(Calculator!$E$12="YES",IF(A489&lt;Calculator!$G$12,0,MIN(MIN(MOD(A489/Calculator!$F$12,1),1-MOD(A489/Calculator!$F$12,1)),ABS(MOD(A489/Calculator!$F$12,1)-0.5))),1)</f>
        <v>1</v>
      </c>
      <c r="E489" s="174" t="n">
        <f aca="false">IF(Calculator!$E$13="YES",IF(A489&lt;Calculator!$G$13,0,MIN(MIN(MOD(A489/Calculator!$F$13,1),1-MOD(A489/Calculator!$F$13,1)),ABS(MOD(A489/Calculator!$F$13,1)-0.5))),1)</f>
        <v>0.179368421052635</v>
      </c>
      <c r="F489" s="174" t="n">
        <f aca="false">IF(Calculator!$E$14="YES",IF(A489&lt;Calculator!$G$14,0,MIN(MIN(MOD(A489/Calculator!$F$14,1),1-MOD(A489/Calculator!$F$14,1)),ABS(MOD(A489/Calculator!$F$14,1)-0.5))),1)</f>
        <v>0.205789473684217</v>
      </c>
      <c r="G489" s="174" t="n">
        <f aca="false">IF(Calculator!$E$15="YES",IF(A489&lt;Calculator!$G$15,0,MIN(MIN(MOD(A489/Calculator!$F$15,1),1-MOD(A489/Calculator!$F$15,1)),ABS(MOD(A489/Calculator!$F$15,1)-0.5))),1)</f>
        <v>0.188105263157895</v>
      </c>
      <c r="H489" s="174" t="n">
        <f aca="false">IF(Calculator!$E$16="YES",IF(A489&lt;Calculator!$G$16,0,MIN(MIN(MOD(A489/Calculator!$F$16,1),1-MOD(A489/Calculator!$F$16,1)),ABS(MOD(A489/Calculator!$F$16,1)-0.5))),1)</f>
        <v>0.210517894736838</v>
      </c>
      <c r="I489" s="174" t="n">
        <f aca="false">IF(Calculator!$E$17="YES",IF(A489&lt;Calculator!$G$17,0,MIN(MIN(MOD(A489/Calculator!$F$17,1),1-MOD(A489/Calculator!$F$17,1)),ABS(MOD(A489/Calculator!$F$17,1)-0.5))),1)</f>
        <v>0.0462105263157957</v>
      </c>
      <c r="J489" s="174" t="n">
        <f aca="false">IF(Calculator!$E$18="YES",IF(A489&lt;Calculator!$G$18,0,MIN(MIN(MOD(A489/Calculator!$F$18,1),1-MOD(A489/Calculator!$F$18,1)),ABS(MOD(A489/Calculator!$F$18,1)-0.5))),1)</f>
        <v>0.154063157894742</v>
      </c>
      <c r="K489" s="174" t="n">
        <f aca="false">IF(Calculator!$E$19="YES",IF(A489&lt;Calculator!$G$19,0,MIN(MIN(MOD(A489/Calculator!$F$19,1),1-MOD(A489/Calculator!$F$19,1)),ABS(MOD(A489/Calculator!$F$19,1)-0.5))),1)</f>
        <v>0.188842105263157</v>
      </c>
      <c r="L489" s="174" t="n">
        <f aca="false">IF(Calculator!$E$20="YES",IF(A489&lt;Calculator!$G$20,0,MIN(MIN(MOD(A489/Calculator!$F$20,1),1-MOD(A489/Calculator!$F$20,1)),ABS(MOD(A489/Calculator!$F$20,1)-0.5))),1)</f>
        <v>1</v>
      </c>
      <c r="M489" s="174" t="n">
        <f aca="false">MIN(B489:L489)</f>
        <v>0.0462105263157957</v>
      </c>
      <c r="N489" s="174" t="n">
        <f aca="false">SUMPRODUCT(($M$5:$M$555&gt;M489)*1)+SUMPRODUCT(($M$5:$M$555=M489)*(ROW($M$5:$M$555)&lt;ROW(M489)))+1</f>
        <v>133</v>
      </c>
      <c r="O489" s="174" t="str">
        <f aca="false">IF(M489&gt;=0.2,"★★★ EXCELLENT",IF(M489&gt;=0.12,"★★  GOOD",IF(M489&gt;=0.07,"★  FAIR",IF(M489&gt;=0.025,"⚠  MARGINAL","✗  AVOID"))))</f>
        <v>⚠  MARGINAL</v>
      </c>
    </row>
    <row r="490" customFormat="false" ht="15" hidden="false" customHeight="true" outlineLevel="0" collapsed="false">
      <c r="A490" s="175" t="n">
        <v>53.5</v>
      </c>
      <c r="B490" s="176" t="n">
        <f aca="false">IF(Calculator!$E$10="YES",IF(A490&lt;Calculator!$G$10,0,MIN(MIN(MOD(A490/Calculator!$F$10,1),1-MOD(A490/Calculator!$F$10,1)),ABS(MOD(A490/Calculator!$F$10,1)-0.5))),1)</f>
        <v>1</v>
      </c>
      <c r="C490" s="176" t="n">
        <f aca="false">IF(Calculator!$E$11="YES",IF(A490&lt;Calculator!$G$11,0,MIN(MIN(MOD(A490/Calculator!$F$11,1),1-MOD(A490/Calculator!$F$11,1)),ABS(MOD(A490/Calculator!$F$11,1)-0.5))),1)</f>
        <v>1</v>
      </c>
      <c r="D490" s="176" t="n">
        <f aca="false">IF(Calculator!$E$12="YES",IF(A490&lt;Calculator!$G$12,0,MIN(MIN(MOD(A490/Calculator!$F$12,1),1-MOD(A490/Calculator!$F$12,1)),ABS(MOD(A490/Calculator!$F$12,1)-0.5))),1)</f>
        <v>1</v>
      </c>
      <c r="E490" s="176" t="n">
        <f aca="false">IF(Calculator!$E$13="YES",IF(A490&lt;Calculator!$G$13,0,MIN(MIN(MOD(A490/Calculator!$F$13,1),1-MOD(A490/Calculator!$F$13,1)),ABS(MOD(A490/Calculator!$F$13,1)-0.5))),1)</f>
        <v>0.184385964912285</v>
      </c>
      <c r="F490" s="176" t="n">
        <f aca="false">IF(Calculator!$E$14="YES",IF(A490&lt;Calculator!$G$14,0,MIN(MIN(MOD(A490/Calculator!$F$14,1),1-MOD(A490/Calculator!$F$14,1)),ABS(MOD(A490/Calculator!$F$14,1)-0.5))),1)</f>
        <v>0.198684210526323</v>
      </c>
      <c r="G490" s="176" t="n">
        <f aca="false">IF(Calculator!$E$15="YES",IF(A490&lt;Calculator!$G$15,0,MIN(MIN(MOD(A490/Calculator!$F$15,1),1-MOD(A490/Calculator!$F$15,1)),ABS(MOD(A490/Calculator!$F$15,1)-0.5))),1)</f>
        <v>0.178157894736842</v>
      </c>
      <c r="H490" s="176" t="n">
        <f aca="false">IF(Calculator!$E$16="YES",IF(A490&lt;Calculator!$G$16,0,MIN(MIN(MOD(A490/Calculator!$F$16,1),1-MOD(A490/Calculator!$F$16,1)),ABS(MOD(A490/Calculator!$F$16,1)-0.5))),1)</f>
        <v>0.197803508771925</v>
      </c>
      <c r="I490" s="176" t="n">
        <f aca="false">IF(Calculator!$E$17="YES",IF(A490&lt;Calculator!$G$17,0,MIN(MIN(MOD(A490/Calculator!$F$17,1),1-MOD(A490/Calculator!$F$17,1)),ABS(MOD(A490/Calculator!$F$17,1)-0.5))),1)</f>
        <v>0.0313157894736902</v>
      </c>
      <c r="J490" s="176" t="n">
        <f aca="false">IF(Calculator!$E$18="YES",IF(A490&lt;Calculator!$G$18,0,MIN(MIN(MOD(A490/Calculator!$F$18,1),1-MOD(A490/Calculator!$F$18,1)),ABS(MOD(A490/Calculator!$F$18,1)-0.5))),1)</f>
        <v>0.136561403508777</v>
      </c>
      <c r="K490" s="176" t="n">
        <f aca="false">IF(Calculator!$E$19="YES",IF(A490&lt;Calculator!$G$19,0,MIN(MIN(MOD(A490/Calculator!$F$19,1),1-MOD(A490/Calculator!$F$19,1)),ABS(MOD(A490/Calculator!$F$19,1)-0.5))),1)</f>
        <v>0.168596491228071</v>
      </c>
      <c r="L490" s="176" t="n">
        <f aca="false">IF(Calculator!$E$20="YES",IF(A490&lt;Calculator!$G$20,0,MIN(MIN(MOD(A490/Calculator!$F$20,1),1-MOD(A490/Calculator!$F$20,1)),ABS(MOD(A490/Calculator!$F$20,1)-0.5))),1)</f>
        <v>1</v>
      </c>
      <c r="M490" s="176" t="n">
        <f aca="false">MIN(B490:L490)</f>
        <v>0.0313157894736902</v>
      </c>
      <c r="N490" s="176" t="n">
        <f aca="false">SUMPRODUCT(($M$5:$M$555&gt;M490)*1)+SUMPRODUCT(($M$5:$M$555=M490)*(ROW($M$5:$M$555)&lt;ROW(M490)))+1</f>
        <v>205</v>
      </c>
      <c r="O490" s="176" t="str">
        <f aca="false">IF(M490&gt;=0.2,"★★★ EXCELLENT",IF(M490&gt;=0.12,"★★  GOOD",IF(M490&gt;=0.07,"★  FAIR",IF(M490&gt;=0.025,"⚠  MARGINAL","✗  AVOID"))))</f>
        <v>⚠  MARGINAL</v>
      </c>
    </row>
    <row r="491" customFormat="false" ht="15" hidden="false" customHeight="true" outlineLevel="0" collapsed="false">
      <c r="A491" s="173" t="n">
        <v>53.6</v>
      </c>
      <c r="B491" s="174" t="n">
        <f aca="false">IF(Calculator!$E$10="YES",IF(A491&lt;Calculator!$G$10,0,MIN(MIN(MOD(A491/Calculator!$F$10,1),1-MOD(A491/Calculator!$F$10,1)),ABS(MOD(A491/Calculator!$F$10,1)-0.5))),1)</f>
        <v>1</v>
      </c>
      <c r="C491" s="174" t="n">
        <f aca="false">IF(Calculator!$E$11="YES",IF(A491&lt;Calculator!$G$11,0,MIN(MIN(MOD(A491/Calculator!$F$11,1),1-MOD(A491/Calculator!$F$11,1)),ABS(MOD(A491/Calculator!$F$11,1)-0.5))),1)</f>
        <v>1</v>
      </c>
      <c r="D491" s="174" t="n">
        <f aca="false">IF(Calculator!$E$12="YES",IF(A491&lt;Calculator!$G$12,0,MIN(MIN(MOD(A491/Calculator!$F$12,1),1-MOD(A491/Calculator!$F$12,1)),ABS(MOD(A491/Calculator!$F$12,1)-0.5))),1)</f>
        <v>1</v>
      </c>
      <c r="E491" s="174" t="n">
        <f aca="false">IF(Calculator!$E$13="YES",IF(A491&lt;Calculator!$G$13,0,MIN(MIN(MOD(A491/Calculator!$F$13,1),1-MOD(A491/Calculator!$F$13,1)),ABS(MOD(A491/Calculator!$F$13,1)-0.5))),1)</f>
        <v>0.189403508771934</v>
      </c>
      <c r="F491" s="174" t="n">
        <f aca="false">IF(Calculator!$E$14="YES",IF(A491&lt;Calculator!$G$14,0,MIN(MIN(MOD(A491/Calculator!$F$14,1),1-MOD(A491/Calculator!$F$14,1)),ABS(MOD(A491/Calculator!$F$14,1)-0.5))),1)</f>
        <v>0.191578947368428</v>
      </c>
      <c r="G491" s="174" t="n">
        <f aca="false">IF(Calculator!$E$15="YES",IF(A491&lt;Calculator!$G$15,0,MIN(MIN(MOD(A491/Calculator!$F$15,1),1-MOD(A491/Calculator!$F$15,1)),ABS(MOD(A491/Calculator!$F$15,1)-0.5))),1)</f>
        <v>0.168210526315788</v>
      </c>
      <c r="H491" s="174" t="n">
        <f aca="false">IF(Calculator!$E$16="YES",IF(A491&lt;Calculator!$G$16,0,MIN(MIN(MOD(A491/Calculator!$F$16,1),1-MOD(A491/Calculator!$F$16,1)),ABS(MOD(A491/Calculator!$F$16,1)-0.5))),1)</f>
        <v>0.185089122807013</v>
      </c>
      <c r="I491" s="174" t="n">
        <f aca="false">IF(Calculator!$E$17="YES",IF(A491&lt;Calculator!$G$17,0,MIN(MIN(MOD(A491/Calculator!$F$17,1),1-MOD(A491/Calculator!$F$17,1)),ABS(MOD(A491/Calculator!$F$17,1)-0.5))),1)</f>
        <v>0.0164210526315847</v>
      </c>
      <c r="J491" s="174" t="n">
        <f aca="false">IF(Calculator!$E$18="YES",IF(A491&lt;Calculator!$G$18,0,MIN(MIN(MOD(A491/Calculator!$F$18,1),1-MOD(A491/Calculator!$F$18,1)),ABS(MOD(A491/Calculator!$F$18,1)-0.5))),1)</f>
        <v>0.119059649122811</v>
      </c>
      <c r="K491" s="174" t="n">
        <f aca="false">IF(Calculator!$E$19="YES",IF(A491&lt;Calculator!$G$19,0,MIN(MIN(MOD(A491/Calculator!$F$19,1),1-MOD(A491/Calculator!$F$19,1)),ABS(MOD(A491/Calculator!$F$19,1)-0.5))),1)</f>
        <v>0.148350877192982</v>
      </c>
      <c r="L491" s="174" t="n">
        <f aca="false">IF(Calculator!$E$20="YES",IF(A491&lt;Calculator!$G$20,0,MIN(MIN(MOD(A491/Calculator!$F$20,1),1-MOD(A491/Calculator!$F$20,1)),ABS(MOD(A491/Calculator!$F$20,1)-0.5))),1)</f>
        <v>1</v>
      </c>
      <c r="M491" s="174" t="n">
        <f aca="false">MIN(B491:L491)</f>
        <v>0.0164210526315847</v>
      </c>
      <c r="N491" s="174" t="n">
        <f aca="false">SUMPRODUCT(($M$5:$M$555&gt;M491)*1)+SUMPRODUCT(($M$5:$M$555=M491)*(ROW($M$5:$M$555)&lt;ROW(M491)))+1</f>
        <v>318</v>
      </c>
      <c r="O491" s="174" t="str">
        <f aca="false">IF(M491&gt;=0.2,"★★★ EXCELLENT",IF(M491&gt;=0.12,"★★  GOOD",IF(M491&gt;=0.07,"★  FAIR",IF(M491&gt;=0.025,"⚠  MARGINAL","✗  AVOID"))))</f>
        <v>✗  AVOID</v>
      </c>
    </row>
    <row r="492" customFormat="false" ht="15" hidden="false" customHeight="true" outlineLevel="0" collapsed="false">
      <c r="A492" s="175" t="n">
        <v>53.7</v>
      </c>
      <c r="B492" s="176" t="n">
        <f aca="false">IF(Calculator!$E$10="YES",IF(A492&lt;Calculator!$G$10,0,MIN(MIN(MOD(A492/Calculator!$F$10,1),1-MOD(A492/Calculator!$F$10,1)),ABS(MOD(A492/Calculator!$F$10,1)-0.5))),1)</f>
        <v>1</v>
      </c>
      <c r="C492" s="176" t="n">
        <f aca="false">IF(Calculator!$E$11="YES",IF(A492&lt;Calculator!$G$11,0,MIN(MIN(MOD(A492/Calculator!$F$11,1),1-MOD(A492/Calculator!$F$11,1)),ABS(MOD(A492/Calculator!$F$11,1)-0.5))),1)</f>
        <v>1</v>
      </c>
      <c r="D492" s="176" t="n">
        <f aca="false">IF(Calculator!$E$12="YES",IF(A492&lt;Calculator!$G$12,0,MIN(MIN(MOD(A492/Calculator!$F$12,1),1-MOD(A492/Calculator!$F$12,1)),ABS(MOD(A492/Calculator!$F$12,1)-0.5))),1)</f>
        <v>1</v>
      </c>
      <c r="E492" s="176" t="n">
        <f aca="false">IF(Calculator!$E$13="YES",IF(A492&lt;Calculator!$G$13,0,MIN(MIN(MOD(A492/Calculator!$F$13,1),1-MOD(A492/Calculator!$F$13,1)),ABS(MOD(A492/Calculator!$F$13,1)-0.5))),1)</f>
        <v>0.194421052631583</v>
      </c>
      <c r="F492" s="176" t="n">
        <f aca="false">IF(Calculator!$E$14="YES",IF(A492&lt;Calculator!$G$14,0,MIN(MIN(MOD(A492/Calculator!$F$14,1),1-MOD(A492/Calculator!$F$14,1)),ABS(MOD(A492/Calculator!$F$14,1)-0.5))),1)</f>
        <v>0.184473684210533</v>
      </c>
      <c r="G492" s="176" t="n">
        <f aca="false">IF(Calculator!$E$15="YES",IF(A492&lt;Calculator!$G$15,0,MIN(MIN(MOD(A492/Calculator!$F$15,1),1-MOD(A492/Calculator!$F$15,1)),ABS(MOD(A492/Calculator!$F$15,1)-0.5))),1)</f>
        <v>0.158263157894736</v>
      </c>
      <c r="H492" s="176" t="n">
        <f aca="false">IF(Calculator!$E$16="YES",IF(A492&lt;Calculator!$G$16,0,MIN(MIN(MOD(A492/Calculator!$F$16,1),1-MOD(A492/Calculator!$F$16,1)),ABS(MOD(A492/Calculator!$F$16,1)-0.5))),1)</f>
        <v>0.172374736842101</v>
      </c>
      <c r="I492" s="176" t="n">
        <f aca="false">IF(Calculator!$E$17="YES",IF(A492&lt;Calculator!$G$17,0,MIN(MIN(MOD(A492/Calculator!$F$17,1),1-MOD(A492/Calculator!$F$17,1)),ABS(MOD(A492/Calculator!$F$17,1)-0.5))),1)</f>
        <v>0.00152631578947915</v>
      </c>
      <c r="J492" s="176" t="n">
        <f aca="false">IF(Calculator!$E$18="YES",IF(A492&lt;Calculator!$G$18,0,MIN(MIN(MOD(A492/Calculator!$F$18,1),1-MOD(A492/Calculator!$F$18,1)),ABS(MOD(A492/Calculator!$F$18,1)-0.5))),1)</f>
        <v>0.101557894736846</v>
      </c>
      <c r="K492" s="176" t="n">
        <f aca="false">IF(Calculator!$E$19="YES",IF(A492&lt;Calculator!$G$19,0,MIN(MIN(MOD(A492/Calculator!$F$19,1),1-MOD(A492/Calculator!$F$19,1)),ABS(MOD(A492/Calculator!$F$19,1)-0.5))),1)</f>
        <v>0.128105263157895</v>
      </c>
      <c r="L492" s="176" t="n">
        <f aca="false">IF(Calculator!$E$20="YES",IF(A492&lt;Calculator!$G$20,0,MIN(MIN(MOD(A492/Calculator!$F$20,1),1-MOD(A492/Calculator!$F$20,1)),ABS(MOD(A492/Calculator!$F$20,1)-0.5))),1)</f>
        <v>1</v>
      </c>
      <c r="M492" s="176" t="n">
        <f aca="false">MIN(B492:L492)</f>
        <v>0.00152631578947915</v>
      </c>
      <c r="N492" s="176" t="n">
        <f aca="false">SUMPRODUCT(($M$5:$M$555&gt;M492)*1)+SUMPRODUCT(($M$5:$M$555=M492)*(ROW($M$5:$M$555)&lt;ROW(M492)))+1</f>
        <v>477</v>
      </c>
      <c r="O492" s="176" t="str">
        <f aca="false">IF(M492&gt;=0.2,"★★★ EXCELLENT",IF(M492&gt;=0.12,"★★  GOOD",IF(M492&gt;=0.07,"★  FAIR",IF(M492&gt;=0.025,"⚠  MARGINAL","✗  AVOID"))))</f>
        <v>✗  AVOID</v>
      </c>
    </row>
    <row r="493" customFormat="false" ht="15" hidden="false" customHeight="true" outlineLevel="0" collapsed="false">
      <c r="A493" s="173" t="n">
        <v>53.8</v>
      </c>
      <c r="B493" s="174" t="n">
        <f aca="false">IF(Calculator!$E$10="YES",IF(A493&lt;Calculator!$G$10,0,MIN(MIN(MOD(A493/Calculator!$F$10,1),1-MOD(A493/Calculator!$F$10,1)),ABS(MOD(A493/Calculator!$F$10,1)-0.5))),1)</f>
        <v>1</v>
      </c>
      <c r="C493" s="174" t="n">
        <f aca="false">IF(Calculator!$E$11="YES",IF(A493&lt;Calculator!$G$11,0,MIN(MIN(MOD(A493/Calculator!$F$11,1),1-MOD(A493/Calculator!$F$11,1)),ABS(MOD(A493/Calculator!$F$11,1)-0.5))),1)</f>
        <v>1</v>
      </c>
      <c r="D493" s="174" t="n">
        <f aca="false">IF(Calculator!$E$12="YES",IF(A493&lt;Calculator!$G$12,0,MIN(MIN(MOD(A493/Calculator!$F$12,1),1-MOD(A493/Calculator!$F$12,1)),ABS(MOD(A493/Calculator!$F$12,1)-0.5))),1)</f>
        <v>1</v>
      </c>
      <c r="E493" s="174" t="n">
        <f aca="false">IF(Calculator!$E$13="YES",IF(A493&lt;Calculator!$G$13,0,MIN(MIN(MOD(A493/Calculator!$F$13,1),1-MOD(A493/Calculator!$F$13,1)),ABS(MOD(A493/Calculator!$F$13,1)-0.5))),1)</f>
        <v>0.199438596491232</v>
      </c>
      <c r="F493" s="174" t="n">
        <f aca="false">IF(Calculator!$E$14="YES",IF(A493&lt;Calculator!$G$14,0,MIN(MIN(MOD(A493/Calculator!$F$14,1),1-MOD(A493/Calculator!$F$14,1)),ABS(MOD(A493/Calculator!$F$14,1)-0.5))),1)</f>
        <v>0.177368421052639</v>
      </c>
      <c r="G493" s="174" t="n">
        <f aca="false">IF(Calculator!$E$15="YES",IF(A493&lt;Calculator!$G$15,0,MIN(MIN(MOD(A493/Calculator!$F$15,1),1-MOD(A493/Calculator!$F$15,1)),ABS(MOD(A493/Calculator!$F$15,1)-0.5))),1)</f>
        <v>0.148315789473684</v>
      </c>
      <c r="H493" s="174" t="n">
        <f aca="false">IF(Calculator!$E$16="YES",IF(A493&lt;Calculator!$G$16,0,MIN(MIN(MOD(A493/Calculator!$F$16,1),1-MOD(A493/Calculator!$F$16,1)),ABS(MOD(A493/Calculator!$F$16,1)-0.5))),1)</f>
        <v>0.159660350877188</v>
      </c>
      <c r="I493" s="174" t="n">
        <f aca="false">IF(Calculator!$E$17="YES",IF(A493&lt;Calculator!$G$17,0,MIN(MIN(MOD(A493/Calculator!$F$17,1),1-MOD(A493/Calculator!$F$17,1)),ABS(MOD(A493/Calculator!$F$17,1)-0.5))),1)</f>
        <v>0.0133684210526255</v>
      </c>
      <c r="J493" s="174" t="n">
        <f aca="false">IF(Calculator!$E$18="YES",IF(A493&lt;Calculator!$G$18,0,MIN(MIN(MOD(A493/Calculator!$F$18,1),1-MOD(A493/Calculator!$F$18,1)),ABS(MOD(A493/Calculator!$F$18,1)-0.5))),1)</f>
        <v>0.0840561403508815</v>
      </c>
      <c r="K493" s="174" t="n">
        <f aca="false">IF(Calculator!$E$19="YES",IF(A493&lt;Calculator!$G$19,0,MIN(MIN(MOD(A493/Calculator!$F$19,1),1-MOD(A493/Calculator!$F$19,1)),ABS(MOD(A493/Calculator!$F$19,1)-0.5))),1)</f>
        <v>0.107859649122808</v>
      </c>
      <c r="L493" s="174" t="n">
        <f aca="false">IF(Calculator!$E$20="YES",IF(A493&lt;Calculator!$G$20,0,MIN(MIN(MOD(A493/Calculator!$F$20,1),1-MOD(A493/Calculator!$F$20,1)),ABS(MOD(A493/Calculator!$F$20,1)-0.5))),1)</f>
        <v>1</v>
      </c>
      <c r="M493" s="174" t="n">
        <f aca="false">MIN(B493:L493)</f>
        <v>0.0133684210526255</v>
      </c>
      <c r="N493" s="174" t="n">
        <f aca="false">SUMPRODUCT(($M$5:$M$555&gt;M493)*1)+SUMPRODUCT(($M$5:$M$555=M493)*(ROW($M$5:$M$555)&lt;ROW(M493)))+1</f>
        <v>345</v>
      </c>
      <c r="O493" s="174" t="str">
        <f aca="false">IF(M493&gt;=0.2,"★★★ EXCELLENT",IF(M493&gt;=0.12,"★★  GOOD",IF(M493&gt;=0.07,"★  FAIR",IF(M493&gt;=0.025,"⚠  MARGINAL","✗  AVOID"))))</f>
        <v>✗  AVOID</v>
      </c>
    </row>
    <row r="494" customFormat="false" ht="15" hidden="false" customHeight="true" outlineLevel="0" collapsed="false">
      <c r="A494" s="175" t="n">
        <v>53.9</v>
      </c>
      <c r="B494" s="176" t="n">
        <f aca="false">IF(Calculator!$E$10="YES",IF(A494&lt;Calculator!$G$10,0,MIN(MIN(MOD(A494/Calculator!$F$10,1),1-MOD(A494/Calculator!$F$10,1)),ABS(MOD(A494/Calculator!$F$10,1)-0.5))),1)</f>
        <v>1</v>
      </c>
      <c r="C494" s="176" t="n">
        <f aca="false">IF(Calculator!$E$11="YES",IF(A494&lt;Calculator!$G$11,0,MIN(MIN(MOD(A494/Calculator!$F$11,1),1-MOD(A494/Calculator!$F$11,1)),ABS(MOD(A494/Calculator!$F$11,1)-0.5))),1)</f>
        <v>1</v>
      </c>
      <c r="D494" s="176" t="n">
        <f aca="false">IF(Calculator!$E$12="YES",IF(A494&lt;Calculator!$G$12,0,MIN(MIN(MOD(A494/Calculator!$F$12,1),1-MOD(A494/Calculator!$F$12,1)),ABS(MOD(A494/Calculator!$F$12,1)-0.5))),1)</f>
        <v>1</v>
      </c>
      <c r="E494" s="176" t="n">
        <f aca="false">IF(Calculator!$E$13="YES",IF(A494&lt;Calculator!$G$13,0,MIN(MIN(MOD(A494/Calculator!$F$13,1),1-MOD(A494/Calculator!$F$13,1)),ABS(MOD(A494/Calculator!$F$13,1)-0.5))),1)</f>
        <v>0.204456140350881</v>
      </c>
      <c r="F494" s="176" t="n">
        <f aca="false">IF(Calculator!$E$14="YES",IF(A494&lt;Calculator!$G$14,0,MIN(MIN(MOD(A494/Calculator!$F$14,1),1-MOD(A494/Calculator!$F$14,1)),ABS(MOD(A494/Calculator!$F$14,1)-0.5))),1)</f>
        <v>0.170263157894744</v>
      </c>
      <c r="G494" s="176" t="n">
        <f aca="false">IF(Calculator!$E$15="YES",IF(A494&lt;Calculator!$G$15,0,MIN(MIN(MOD(A494/Calculator!$F$15,1),1-MOD(A494/Calculator!$F$15,1)),ABS(MOD(A494/Calculator!$F$15,1)-0.5))),1)</f>
        <v>0.138368421052632</v>
      </c>
      <c r="H494" s="176" t="n">
        <f aca="false">IF(Calculator!$E$16="YES",IF(A494&lt;Calculator!$G$16,0,MIN(MIN(MOD(A494/Calculator!$F$16,1),1-MOD(A494/Calculator!$F$16,1)),ABS(MOD(A494/Calculator!$F$16,1)-0.5))),1)</f>
        <v>0.146945964912276</v>
      </c>
      <c r="I494" s="176" t="n">
        <f aca="false">IF(Calculator!$E$17="YES",IF(A494&lt;Calculator!$G$17,0,MIN(MIN(MOD(A494/Calculator!$F$17,1),1-MOD(A494/Calculator!$F$17,1)),ABS(MOD(A494/Calculator!$F$17,1)-0.5))),1)</f>
        <v>0.028263157894731</v>
      </c>
      <c r="J494" s="176" t="n">
        <f aca="false">IF(Calculator!$E$18="YES",IF(A494&lt;Calculator!$G$18,0,MIN(MIN(MOD(A494/Calculator!$F$18,1),1-MOD(A494/Calculator!$F$18,1)),ABS(MOD(A494/Calculator!$F$18,1)-0.5))),1)</f>
        <v>0.0665543859649169</v>
      </c>
      <c r="K494" s="176" t="n">
        <f aca="false">IF(Calculator!$E$19="YES",IF(A494&lt;Calculator!$G$19,0,MIN(MIN(MOD(A494/Calculator!$F$19,1),1-MOD(A494/Calculator!$F$19,1)),ABS(MOD(A494/Calculator!$F$19,1)-0.5))),1)</f>
        <v>0.0876140350877197</v>
      </c>
      <c r="L494" s="176" t="n">
        <f aca="false">IF(Calculator!$E$20="YES",IF(A494&lt;Calculator!$G$20,0,MIN(MIN(MOD(A494/Calculator!$F$20,1),1-MOD(A494/Calculator!$F$20,1)),ABS(MOD(A494/Calculator!$F$20,1)-0.5))),1)</f>
        <v>1</v>
      </c>
      <c r="M494" s="176" t="n">
        <f aca="false">MIN(B494:L494)</f>
        <v>0.028263157894731</v>
      </c>
      <c r="N494" s="176" t="n">
        <f aca="false">SUMPRODUCT(($M$5:$M$555&gt;M494)*1)+SUMPRODUCT(($M$5:$M$555=M494)*(ROW($M$5:$M$555)&lt;ROW(M494)))+1</f>
        <v>226</v>
      </c>
      <c r="O494" s="176" t="str">
        <f aca="false">IF(M494&gt;=0.2,"★★★ EXCELLENT",IF(M494&gt;=0.12,"★★  GOOD",IF(M494&gt;=0.07,"★  FAIR",IF(M494&gt;=0.025,"⚠  MARGINAL","✗  AVOID"))))</f>
        <v>⚠  MARGINAL</v>
      </c>
    </row>
    <row r="495" customFormat="false" ht="15" hidden="false" customHeight="true" outlineLevel="0" collapsed="false">
      <c r="A495" s="173" t="n">
        <v>54</v>
      </c>
      <c r="B495" s="174" t="n">
        <f aca="false">IF(Calculator!$E$10="YES",IF(A495&lt;Calculator!$G$10,0,MIN(MIN(MOD(A495/Calculator!$F$10,1),1-MOD(A495/Calculator!$F$10,1)),ABS(MOD(A495/Calculator!$F$10,1)-0.5))),1)</f>
        <v>1</v>
      </c>
      <c r="C495" s="174" t="n">
        <f aca="false">IF(Calculator!$E$11="YES",IF(A495&lt;Calculator!$G$11,0,MIN(MIN(MOD(A495/Calculator!$F$11,1),1-MOD(A495/Calculator!$F$11,1)),ABS(MOD(A495/Calculator!$F$11,1)-0.5))),1)</f>
        <v>1</v>
      </c>
      <c r="D495" s="174" t="n">
        <f aca="false">IF(Calculator!$E$12="YES",IF(A495&lt;Calculator!$G$12,0,MIN(MIN(MOD(A495/Calculator!$F$12,1),1-MOD(A495/Calculator!$F$12,1)),ABS(MOD(A495/Calculator!$F$12,1)-0.5))),1)</f>
        <v>1</v>
      </c>
      <c r="E495" s="174" t="n">
        <f aca="false">IF(Calculator!$E$13="YES",IF(A495&lt;Calculator!$G$13,0,MIN(MIN(MOD(A495/Calculator!$F$13,1),1-MOD(A495/Calculator!$F$13,1)),ABS(MOD(A495/Calculator!$F$13,1)-0.5))),1)</f>
        <v>0.20947368421053</v>
      </c>
      <c r="F495" s="174" t="n">
        <f aca="false">IF(Calculator!$E$14="YES",IF(A495&lt;Calculator!$G$14,0,MIN(MIN(MOD(A495/Calculator!$F$14,1),1-MOD(A495/Calculator!$F$14,1)),ABS(MOD(A495/Calculator!$F$14,1)-0.5))),1)</f>
        <v>0.163157894736849</v>
      </c>
      <c r="G495" s="174" t="n">
        <f aca="false">IF(Calculator!$E$15="YES",IF(A495&lt;Calculator!$G$15,0,MIN(MIN(MOD(A495/Calculator!$F$15,1),1-MOD(A495/Calculator!$F$15,1)),ABS(MOD(A495/Calculator!$F$15,1)-0.5))),1)</f>
        <v>0.128421052631579</v>
      </c>
      <c r="H495" s="174" t="n">
        <f aca="false">IF(Calculator!$E$16="YES",IF(A495&lt;Calculator!$G$16,0,MIN(MIN(MOD(A495/Calculator!$F$16,1),1-MOD(A495/Calculator!$F$16,1)),ABS(MOD(A495/Calculator!$F$16,1)-0.5))),1)</f>
        <v>0.134231578947364</v>
      </c>
      <c r="I495" s="174" t="n">
        <f aca="false">IF(Calculator!$E$17="YES",IF(A495&lt;Calculator!$G$17,0,MIN(MIN(MOD(A495/Calculator!$F$17,1),1-MOD(A495/Calculator!$F$17,1)),ABS(MOD(A495/Calculator!$F$17,1)-0.5))),1)</f>
        <v>0.0431578947368365</v>
      </c>
      <c r="J495" s="174" t="n">
        <f aca="false">IF(Calculator!$E$18="YES",IF(A495&lt;Calculator!$G$18,0,MIN(MIN(MOD(A495/Calculator!$F$18,1),1-MOD(A495/Calculator!$F$18,1)),ABS(MOD(A495/Calculator!$F$18,1)-0.5))),1)</f>
        <v>0.0490526315789523</v>
      </c>
      <c r="K495" s="174" t="n">
        <f aca="false">IF(Calculator!$E$19="YES",IF(A495&lt;Calculator!$G$19,0,MIN(MIN(MOD(A495/Calculator!$F$19,1),1-MOD(A495/Calculator!$F$19,1)),ABS(MOD(A495/Calculator!$F$19,1)-0.5))),1)</f>
        <v>0.0673684210526311</v>
      </c>
      <c r="L495" s="174" t="n">
        <f aca="false">IF(Calculator!$E$20="YES",IF(A495&lt;Calculator!$G$20,0,MIN(MIN(MOD(A495/Calculator!$F$20,1),1-MOD(A495/Calculator!$F$20,1)),ABS(MOD(A495/Calculator!$F$20,1)-0.5))),1)</f>
        <v>1</v>
      </c>
      <c r="M495" s="174" t="n">
        <f aca="false">MIN(B495:L495)</f>
        <v>0.0431578947368365</v>
      </c>
      <c r="N495" s="174" t="n">
        <f aca="false">SUMPRODUCT(($M$5:$M$555&gt;M495)*1)+SUMPRODUCT(($M$5:$M$555=M495)*(ROW($M$5:$M$555)&lt;ROW(M495)))+1</f>
        <v>149</v>
      </c>
      <c r="O495" s="174" t="str">
        <f aca="false">IF(M495&gt;=0.2,"★★★ EXCELLENT",IF(M495&gt;=0.12,"★★  GOOD",IF(M495&gt;=0.07,"★  FAIR",IF(M495&gt;=0.025,"⚠  MARGINAL","✗  AVOID"))))</f>
        <v>⚠  MARGINAL</v>
      </c>
    </row>
    <row r="496" customFormat="false" ht="15" hidden="false" customHeight="true" outlineLevel="0" collapsed="false">
      <c r="A496" s="175" t="n">
        <v>54.1</v>
      </c>
      <c r="B496" s="176" t="n">
        <f aca="false">IF(Calculator!$E$10="YES",IF(A496&lt;Calculator!$G$10,0,MIN(MIN(MOD(A496/Calculator!$F$10,1),1-MOD(A496/Calculator!$F$10,1)),ABS(MOD(A496/Calculator!$F$10,1)-0.5))),1)</f>
        <v>1</v>
      </c>
      <c r="C496" s="176" t="n">
        <f aca="false">IF(Calculator!$E$11="YES",IF(A496&lt;Calculator!$G$11,0,MIN(MIN(MOD(A496/Calculator!$F$11,1),1-MOD(A496/Calculator!$F$11,1)),ABS(MOD(A496/Calculator!$F$11,1)-0.5))),1)</f>
        <v>1</v>
      </c>
      <c r="D496" s="176" t="n">
        <f aca="false">IF(Calculator!$E$12="YES",IF(A496&lt;Calculator!$G$12,0,MIN(MIN(MOD(A496/Calculator!$F$12,1),1-MOD(A496/Calculator!$F$12,1)),ABS(MOD(A496/Calculator!$F$12,1)-0.5))),1)</f>
        <v>1</v>
      </c>
      <c r="E496" s="176" t="n">
        <f aca="false">IF(Calculator!$E$13="YES",IF(A496&lt;Calculator!$G$13,0,MIN(MIN(MOD(A496/Calculator!$F$13,1),1-MOD(A496/Calculator!$F$13,1)),ABS(MOD(A496/Calculator!$F$13,1)-0.5))),1)</f>
        <v>0.214491228070179</v>
      </c>
      <c r="F496" s="176" t="n">
        <f aca="false">IF(Calculator!$E$14="YES",IF(A496&lt;Calculator!$G$14,0,MIN(MIN(MOD(A496/Calculator!$F$14,1),1-MOD(A496/Calculator!$F$14,1)),ABS(MOD(A496/Calculator!$F$14,1)-0.5))),1)</f>
        <v>0.156052631578954</v>
      </c>
      <c r="G496" s="176" t="n">
        <f aca="false">IF(Calculator!$E$15="YES",IF(A496&lt;Calculator!$G$15,0,MIN(MIN(MOD(A496/Calculator!$F$15,1),1-MOD(A496/Calculator!$F$15,1)),ABS(MOD(A496/Calculator!$F$15,1)-0.5))),1)</f>
        <v>0.118473684210525</v>
      </c>
      <c r="H496" s="176" t="n">
        <f aca="false">IF(Calculator!$E$16="YES",IF(A496&lt;Calculator!$G$16,0,MIN(MIN(MOD(A496/Calculator!$F$16,1),1-MOD(A496/Calculator!$F$16,1)),ABS(MOD(A496/Calculator!$F$16,1)-0.5))),1)</f>
        <v>0.121517192982451</v>
      </c>
      <c r="I496" s="176" t="n">
        <f aca="false">IF(Calculator!$E$17="YES",IF(A496&lt;Calculator!$G$17,0,MIN(MIN(MOD(A496/Calculator!$F$17,1),1-MOD(A496/Calculator!$F$17,1)),ABS(MOD(A496/Calculator!$F$17,1)-0.5))),1)</f>
        <v>0.058052631578942</v>
      </c>
      <c r="J496" s="176" t="n">
        <f aca="false">IF(Calculator!$E$18="YES",IF(A496&lt;Calculator!$G$18,0,MIN(MIN(MOD(A496/Calculator!$F$18,1),1-MOD(A496/Calculator!$F$18,1)),ABS(MOD(A496/Calculator!$F$18,1)-0.5))),1)</f>
        <v>0.031550877192986</v>
      </c>
      <c r="K496" s="176" t="n">
        <f aca="false">IF(Calculator!$E$19="YES",IF(A496&lt;Calculator!$G$19,0,MIN(MIN(MOD(A496/Calculator!$F$19,1),1-MOD(A496/Calculator!$F$19,1)),ABS(MOD(A496/Calculator!$F$19,1)-0.5))),1)</f>
        <v>0.0471228070175442</v>
      </c>
      <c r="L496" s="176" t="n">
        <f aca="false">IF(Calculator!$E$20="YES",IF(A496&lt;Calculator!$G$20,0,MIN(MIN(MOD(A496/Calculator!$F$20,1),1-MOD(A496/Calculator!$F$20,1)),ABS(MOD(A496/Calculator!$F$20,1)-0.5))),1)</f>
        <v>1</v>
      </c>
      <c r="M496" s="176" t="n">
        <f aca="false">MIN(B496:L496)</f>
        <v>0.031550877192986</v>
      </c>
      <c r="N496" s="176" t="n">
        <f aca="false">SUMPRODUCT(($M$5:$M$555&gt;M496)*1)+SUMPRODUCT(($M$5:$M$555=M496)*(ROW($M$5:$M$555)&lt;ROW(M496)))+1</f>
        <v>204</v>
      </c>
      <c r="O496" s="176" t="str">
        <f aca="false">IF(M496&gt;=0.2,"★★★ EXCELLENT",IF(M496&gt;=0.12,"★★  GOOD",IF(M496&gt;=0.07,"★  FAIR",IF(M496&gt;=0.025,"⚠  MARGINAL","✗  AVOID"))))</f>
        <v>⚠  MARGINAL</v>
      </c>
    </row>
    <row r="497" customFormat="false" ht="15" hidden="false" customHeight="true" outlineLevel="0" collapsed="false">
      <c r="A497" s="173" t="n">
        <v>54.2</v>
      </c>
      <c r="B497" s="174" t="n">
        <f aca="false">IF(Calculator!$E$10="YES",IF(A497&lt;Calculator!$G$10,0,MIN(MIN(MOD(A497/Calculator!$F$10,1),1-MOD(A497/Calculator!$F$10,1)),ABS(MOD(A497/Calculator!$F$10,1)-0.5))),1)</f>
        <v>1</v>
      </c>
      <c r="C497" s="174" t="n">
        <f aca="false">IF(Calculator!$E$11="YES",IF(A497&lt;Calculator!$G$11,0,MIN(MIN(MOD(A497/Calculator!$F$11,1),1-MOD(A497/Calculator!$F$11,1)),ABS(MOD(A497/Calculator!$F$11,1)-0.5))),1)</f>
        <v>1</v>
      </c>
      <c r="D497" s="174" t="n">
        <f aca="false">IF(Calculator!$E$12="YES",IF(A497&lt;Calculator!$G$12,0,MIN(MIN(MOD(A497/Calculator!$F$12,1),1-MOD(A497/Calculator!$F$12,1)),ABS(MOD(A497/Calculator!$F$12,1)-0.5))),1)</f>
        <v>1</v>
      </c>
      <c r="E497" s="174" t="n">
        <f aca="false">IF(Calculator!$E$13="YES",IF(A497&lt;Calculator!$G$13,0,MIN(MIN(MOD(A497/Calculator!$F$13,1),1-MOD(A497/Calculator!$F$13,1)),ABS(MOD(A497/Calculator!$F$13,1)-0.5))),1)</f>
        <v>0.219508771929829</v>
      </c>
      <c r="F497" s="174" t="n">
        <f aca="false">IF(Calculator!$E$14="YES",IF(A497&lt;Calculator!$G$14,0,MIN(MIN(MOD(A497/Calculator!$F$14,1),1-MOD(A497/Calculator!$F$14,1)),ABS(MOD(A497/Calculator!$F$14,1)-0.5))),1)</f>
        <v>0.148947368421059</v>
      </c>
      <c r="G497" s="174" t="n">
        <f aca="false">IF(Calculator!$E$15="YES",IF(A497&lt;Calculator!$G$15,0,MIN(MIN(MOD(A497/Calculator!$F$15,1),1-MOD(A497/Calculator!$F$15,1)),ABS(MOD(A497/Calculator!$F$15,1)-0.5))),1)</f>
        <v>0.108526315789473</v>
      </c>
      <c r="H497" s="174" t="n">
        <f aca="false">IF(Calculator!$E$16="YES",IF(A497&lt;Calculator!$G$16,0,MIN(MIN(MOD(A497/Calculator!$F$16,1),1-MOD(A497/Calculator!$F$16,1)),ABS(MOD(A497/Calculator!$F$16,1)-0.5))),1)</f>
        <v>0.108802807017539</v>
      </c>
      <c r="I497" s="174" t="n">
        <f aca="false">IF(Calculator!$E$17="YES",IF(A497&lt;Calculator!$G$17,0,MIN(MIN(MOD(A497/Calculator!$F$17,1),1-MOD(A497/Calculator!$F$17,1)),ABS(MOD(A497/Calculator!$F$17,1)-0.5))),1)</f>
        <v>0.0729473684210475</v>
      </c>
      <c r="J497" s="174" t="n">
        <f aca="false">IF(Calculator!$E$18="YES",IF(A497&lt;Calculator!$G$18,0,MIN(MIN(MOD(A497/Calculator!$F$18,1),1-MOD(A497/Calculator!$F$18,1)),ABS(MOD(A497/Calculator!$F$18,1)-0.5))),1)</f>
        <v>0.0140491228070214</v>
      </c>
      <c r="K497" s="174" t="n">
        <f aca="false">IF(Calculator!$E$19="YES",IF(A497&lt;Calculator!$G$19,0,MIN(MIN(MOD(A497/Calculator!$F$19,1),1-MOD(A497/Calculator!$F$19,1)),ABS(MOD(A497/Calculator!$F$19,1)-0.5))),1)</f>
        <v>0.0268771929824556</v>
      </c>
      <c r="L497" s="174" t="n">
        <f aca="false">IF(Calculator!$E$20="YES",IF(A497&lt;Calculator!$G$20,0,MIN(MIN(MOD(A497/Calculator!$F$20,1),1-MOD(A497/Calculator!$F$20,1)),ABS(MOD(A497/Calculator!$F$20,1)-0.5))),1)</f>
        <v>1</v>
      </c>
      <c r="M497" s="174" t="n">
        <f aca="false">MIN(B497:L497)</f>
        <v>0.0140491228070214</v>
      </c>
      <c r="N497" s="174" t="n">
        <f aca="false">SUMPRODUCT(($M$5:$M$555&gt;M497)*1)+SUMPRODUCT(($M$5:$M$555=M497)*(ROW($M$5:$M$555)&lt;ROW(M497)))+1</f>
        <v>335</v>
      </c>
      <c r="O497" s="174" t="str">
        <f aca="false">IF(M497&gt;=0.2,"★★★ EXCELLENT",IF(M497&gt;=0.12,"★★  GOOD",IF(M497&gt;=0.07,"★  FAIR",IF(M497&gt;=0.025,"⚠  MARGINAL","✗  AVOID"))))</f>
        <v>✗  AVOID</v>
      </c>
    </row>
    <row r="498" customFormat="false" ht="15" hidden="false" customHeight="true" outlineLevel="0" collapsed="false">
      <c r="A498" s="175" t="n">
        <v>54.3</v>
      </c>
      <c r="B498" s="176" t="n">
        <f aca="false">IF(Calculator!$E$10="YES",IF(A498&lt;Calculator!$G$10,0,MIN(MIN(MOD(A498/Calculator!$F$10,1),1-MOD(A498/Calculator!$F$10,1)),ABS(MOD(A498/Calculator!$F$10,1)-0.5))),1)</f>
        <v>1</v>
      </c>
      <c r="C498" s="176" t="n">
        <f aca="false">IF(Calculator!$E$11="YES",IF(A498&lt;Calculator!$G$11,0,MIN(MIN(MOD(A498/Calculator!$F$11,1),1-MOD(A498/Calculator!$F$11,1)),ABS(MOD(A498/Calculator!$F$11,1)-0.5))),1)</f>
        <v>1</v>
      </c>
      <c r="D498" s="176" t="n">
        <f aca="false">IF(Calculator!$E$12="YES",IF(A498&lt;Calculator!$G$12,0,MIN(MIN(MOD(A498/Calculator!$F$12,1),1-MOD(A498/Calculator!$F$12,1)),ABS(MOD(A498/Calculator!$F$12,1)-0.5))),1)</f>
        <v>1</v>
      </c>
      <c r="E498" s="176" t="n">
        <f aca="false">IF(Calculator!$E$13="YES",IF(A498&lt;Calculator!$G$13,0,MIN(MIN(MOD(A498/Calculator!$F$13,1),1-MOD(A498/Calculator!$F$13,1)),ABS(MOD(A498/Calculator!$F$13,1)-0.5))),1)</f>
        <v>0.224526315789477</v>
      </c>
      <c r="F498" s="176" t="n">
        <f aca="false">IF(Calculator!$E$14="YES",IF(A498&lt;Calculator!$G$14,0,MIN(MIN(MOD(A498/Calculator!$F$14,1),1-MOD(A498/Calculator!$F$14,1)),ABS(MOD(A498/Calculator!$F$14,1)-0.5))),1)</f>
        <v>0.141842105263165</v>
      </c>
      <c r="G498" s="176" t="n">
        <f aca="false">IF(Calculator!$E$15="YES",IF(A498&lt;Calculator!$G$15,0,MIN(MIN(MOD(A498/Calculator!$F$15,1),1-MOD(A498/Calculator!$F$15,1)),ABS(MOD(A498/Calculator!$F$15,1)-0.5))),1)</f>
        <v>0.0985789473684209</v>
      </c>
      <c r="H498" s="176" t="n">
        <f aca="false">IF(Calculator!$E$16="YES",IF(A498&lt;Calculator!$G$16,0,MIN(MIN(MOD(A498/Calculator!$F$16,1),1-MOD(A498/Calculator!$F$16,1)),ABS(MOD(A498/Calculator!$F$16,1)-0.5))),1)</f>
        <v>0.0960884210526274</v>
      </c>
      <c r="I498" s="176" t="n">
        <f aca="false">IF(Calculator!$E$17="YES",IF(A498&lt;Calculator!$G$17,0,MIN(MIN(MOD(A498/Calculator!$F$17,1),1-MOD(A498/Calculator!$F$17,1)),ABS(MOD(A498/Calculator!$F$17,1)-0.5))),1)</f>
        <v>0.0878421052631513</v>
      </c>
      <c r="J498" s="176" t="n">
        <f aca="false">IF(Calculator!$E$18="YES",IF(A498&lt;Calculator!$G$18,0,MIN(MIN(MOD(A498/Calculator!$F$18,1),1-MOD(A498/Calculator!$F$18,1)),ABS(MOD(A498/Calculator!$F$18,1)-0.5))),1)</f>
        <v>0.00345263157894316</v>
      </c>
      <c r="K498" s="176" t="n">
        <f aca="false">IF(Calculator!$E$19="YES",IF(A498&lt;Calculator!$G$19,0,MIN(MIN(MOD(A498/Calculator!$F$19,1),1-MOD(A498/Calculator!$F$19,1)),ABS(MOD(A498/Calculator!$F$19,1)-0.5))),1)</f>
        <v>0.00663157894736877</v>
      </c>
      <c r="L498" s="176" t="n">
        <f aca="false">IF(Calculator!$E$20="YES",IF(A498&lt;Calculator!$G$20,0,MIN(MIN(MOD(A498/Calculator!$F$20,1),1-MOD(A498/Calculator!$F$20,1)),ABS(MOD(A498/Calculator!$F$20,1)-0.5))),1)</f>
        <v>1</v>
      </c>
      <c r="M498" s="176" t="n">
        <f aca="false">MIN(B498:L498)</f>
        <v>0.00345263157894316</v>
      </c>
      <c r="N498" s="176" t="n">
        <f aca="false">SUMPRODUCT(($M$5:$M$555&gt;M498)*1)+SUMPRODUCT(($M$5:$M$555=M498)*(ROW($M$5:$M$555)&lt;ROW(M498)))+1</f>
        <v>455</v>
      </c>
      <c r="O498" s="176" t="str">
        <f aca="false">IF(M498&gt;=0.2,"★★★ EXCELLENT",IF(M498&gt;=0.12,"★★  GOOD",IF(M498&gt;=0.07,"★  FAIR",IF(M498&gt;=0.025,"⚠  MARGINAL","✗  AVOID"))))</f>
        <v>✗  AVOID</v>
      </c>
    </row>
    <row r="499" customFormat="false" ht="15" hidden="false" customHeight="true" outlineLevel="0" collapsed="false">
      <c r="A499" s="173" t="n">
        <v>54.4</v>
      </c>
      <c r="B499" s="174" t="n">
        <f aca="false">IF(Calculator!$E$10="YES",IF(A499&lt;Calculator!$G$10,0,MIN(MIN(MOD(A499/Calculator!$F$10,1),1-MOD(A499/Calculator!$F$10,1)),ABS(MOD(A499/Calculator!$F$10,1)-0.5))),1)</f>
        <v>1</v>
      </c>
      <c r="C499" s="174" t="n">
        <f aca="false">IF(Calculator!$E$11="YES",IF(A499&lt;Calculator!$G$11,0,MIN(MIN(MOD(A499/Calculator!$F$11,1),1-MOD(A499/Calculator!$F$11,1)),ABS(MOD(A499/Calculator!$F$11,1)-0.5))),1)</f>
        <v>1</v>
      </c>
      <c r="D499" s="174" t="n">
        <f aca="false">IF(Calculator!$E$12="YES",IF(A499&lt;Calculator!$G$12,0,MIN(MIN(MOD(A499/Calculator!$F$12,1),1-MOD(A499/Calculator!$F$12,1)),ABS(MOD(A499/Calculator!$F$12,1)-0.5))),1)</f>
        <v>1</v>
      </c>
      <c r="E499" s="174" t="n">
        <f aca="false">IF(Calculator!$E$13="YES",IF(A499&lt;Calculator!$G$13,0,MIN(MIN(MOD(A499/Calculator!$F$13,1),1-MOD(A499/Calculator!$F$13,1)),ABS(MOD(A499/Calculator!$F$13,1)-0.5))),1)</f>
        <v>0.229543859649127</v>
      </c>
      <c r="F499" s="174" t="n">
        <f aca="false">IF(Calculator!$E$14="YES",IF(A499&lt;Calculator!$G$14,0,MIN(MIN(MOD(A499/Calculator!$F$14,1),1-MOD(A499/Calculator!$F$14,1)),ABS(MOD(A499/Calculator!$F$14,1)-0.5))),1)</f>
        <v>0.13473684210527</v>
      </c>
      <c r="G499" s="174" t="n">
        <f aca="false">IF(Calculator!$E$15="YES",IF(A499&lt;Calculator!$G$15,0,MIN(MIN(MOD(A499/Calculator!$F$15,1),1-MOD(A499/Calculator!$F$15,1)),ABS(MOD(A499/Calculator!$F$15,1)-0.5))),1)</f>
        <v>0.0886315789473677</v>
      </c>
      <c r="H499" s="174" t="n">
        <f aca="false">IF(Calculator!$E$16="YES",IF(A499&lt;Calculator!$G$16,0,MIN(MIN(MOD(A499/Calculator!$F$16,1),1-MOD(A499/Calculator!$F$16,1)),ABS(MOD(A499/Calculator!$F$16,1)-0.5))),1)</f>
        <v>0.083374035087715</v>
      </c>
      <c r="I499" s="174" t="n">
        <f aca="false">IF(Calculator!$E$17="YES",IF(A499&lt;Calculator!$G$17,0,MIN(MIN(MOD(A499/Calculator!$F$17,1),1-MOD(A499/Calculator!$F$17,1)),ABS(MOD(A499/Calculator!$F$17,1)-0.5))),1)</f>
        <v>0.102736842105257</v>
      </c>
      <c r="J499" s="174" t="n">
        <f aca="false">IF(Calculator!$E$18="YES",IF(A499&lt;Calculator!$G$18,0,MIN(MIN(MOD(A499/Calculator!$F$18,1),1-MOD(A499/Calculator!$F$18,1)),ABS(MOD(A499/Calculator!$F$18,1)-0.5))),1)</f>
        <v>0.0209543859649077</v>
      </c>
      <c r="K499" s="174" t="n">
        <f aca="false">IF(Calculator!$E$19="YES",IF(A499&lt;Calculator!$G$19,0,MIN(MIN(MOD(A499/Calculator!$F$19,1),1-MOD(A499/Calculator!$F$19,1)),ABS(MOD(A499/Calculator!$F$19,1)-0.5))),1)</f>
        <v>0.0136140350877181</v>
      </c>
      <c r="L499" s="174" t="n">
        <f aca="false">IF(Calculator!$E$20="YES",IF(A499&lt;Calculator!$G$20,0,MIN(MIN(MOD(A499/Calculator!$F$20,1),1-MOD(A499/Calculator!$F$20,1)),ABS(MOD(A499/Calculator!$F$20,1)-0.5))),1)</f>
        <v>1</v>
      </c>
      <c r="M499" s="174" t="n">
        <f aca="false">MIN(B499:L499)</f>
        <v>0.0136140350877181</v>
      </c>
      <c r="N499" s="174" t="n">
        <f aca="false">SUMPRODUCT(($M$5:$M$555&gt;M499)*1)+SUMPRODUCT(($M$5:$M$555=M499)*(ROW($M$5:$M$555)&lt;ROW(M499)))+1</f>
        <v>340</v>
      </c>
      <c r="O499" s="174" t="str">
        <f aca="false">IF(M499&gt;=0.2,"★★★ EXCELLENT",IF(M499&gt;=0.12,"★★  GOOD",IF(M499&gt;=0.07,"★  FAIR",IF(M499&gt;=0.025,"⚠  MARGINAL","✗  AVOID"))))</f>
        <v>✗  AVOID</v>
      </c>
    </row>
    <row r="500" customFormat="false" ht="15" hidden="false" customHeight="true" outlineLevel="0" collapsed="false">
      <c r="A500" s="175" t="n">
        <v>54.5</v>
      </c>
      <c r="B500" s="176" t="n">
        <f aca="false">IF(Calculator!$E$10="YES",IF(A500&lt;Calculator!$G$10,0,MIN(MIN(MOD(A500/Calculator!$F$10,1),1-MOD(A500/Calculator!$F$10,1)),ABS(MOD(A500/Calculator!$F$10,1)-0.5))),1)</f>
        <v>1</v>
      </c>
      <c r="C500" s="176" t="n">
        <f aca="false">IF(Calculator!$E$11="YES",IF(A500&lt;Calculator!$G$11,0,MIN(MIN(MOD(A500/Calculator!$F$11,1),1-MOD(A500/Calculator!$F$11,1)),ABS(MOD(A500/Calculator!$F$11,1)-0.5))),1)</f>
        <v>1</v>
      </c>
      <c r="D500" s="176" t="n">
        <f aca="false">IF(Calculator!$E$12="YES",IF(A500&lt;Calculator!$G$12,0,MIN(MIN(MOD(A500/Calculator!$F$12,1),1-MOD(A500/Calculator!$F$12,1)),ABS(MOD(A500/Calculator!$F$12,1)-0.5))),1)</f>
        <v>1</v>
      </c>
      <c r="E500" s="176" t="n">
        <f aca="false">IF(Calculator!$E$13="YES",IF(A500&lt;Calculator!$G$13,0,MIN(MIN(MOD(A500/Calculator!$F$13,1),1-MOD(A500/Calculator!$F$13,1)),ABS(MOD(A500/Calculator!$F$13,1)-0.5))),1)</f>
        <v>0.234561403508776</v>
      </c>
      <c r="F500" s="176" t="n">
        <f aca="false">IF(Calculator!$E$14="YES",IF(A500&lt;Calculator!$G$14,0,MIN(MIN(MOD(A500/Calculator!$F$14,1),1-MOD(A500/Calculator!$F$14,1)),ABS(MOD(A500/Calculator!$F$14,1)-0.5))),1)</f>
        <v>0.127631578947375</v>
      </c>
      <c r="G500" s="176" t="n">
        <f aca="false">IF(Calculator!$E$15="YES",IF(A500&lt;Calculator!$G$15,0,MIN(MIN(MOD(A500/Calculator!$F$15,1),1-MOD(A500/Calculator!$F$15,1)),ABS(MOD(A500/Calculator!$F$15,1)-0.5))),1)</f>
        <v>0.0786842105263155</v>
      </c>
      <c r="H500" s="176" t="n">
        <f aca="false">IF(Calculator!$E$16="YES",IF(A500&lt;Calculator!$G$16,0,MIN(MIN(MOD(A500/Calculator!$F$16,1),1-MOD(A500/Calculator!$F$16,1)),ABS(MOD(A500/Calculator!$F$16,1)-0.5))),1)</f>
        <v>0.0706596491228027</v>
      </c>
      <c r="I500" s="176" t="n">
        <f aca="false">IF(Calculator!$E$17="YES",IF(A500&lt;Calculator!$G$17,0,MIN(MIN(MOD(A500/Calculator!$F$17,1),1-MOD(A500/Calculator!$F$17,1)),ABS(MOD(A500/Calculator!$F$17,1)-0.5))),1)</f>
        <v>0.117631578947362</v>
      </c>
      <c r="J500" s="176" t="n">
        <f aca="false">IF(Calculator!$E$18="YES",IF(A500&lt;Calculator!$G$18,0,MIN(MIN(MOD(A500/Calculator!$F$18,1),1-MOD(A500/Calculator!$F$18,1)),ABS(MOD(A500/Calculator!$F$18,1)-0.5))),1)</f>
        <v>0.0384561403508723</v>
      </c>
      <c r="K500" s="176" t="n">
        <f aca="false">IF(Calculator!$E$19="YES",IF(A500&lt;Calculator!$G$19,0,MIN(MIN(MOD(A500/Calculator!$F$19,1),1-MOD(A500/Calculator!$F$19,1)),ABS(MOD(A500/Calculator!$F$19,1)-0.5))),1)</f>
        <v>0.0338596491228067</v>
      </c>
      <c r="L500" s="176" t="n">
        <f aca="false">IF(Calculator!$E$20="YES",IF(A500&lt;Calculator!$G$20,0,MIN(MIN(MOD(A500/Calculator!$F$20,1),1-MOD(A500/Calculator!$F$20,1)),ABS(MOD(A500/Calculator!$F$20,1)-0.5))),1)</f>
        <v>1</v>
      </c>
      <c r="M500" s="176" t="n">
        <f aca="false">MIN(B500:L500)</f>
        <v>0.0338596491228067</v>
      </c>
      <c r="N500" s="176" t="n">
        <f aca="false">SUMPRODUCT(($M$5:$M$555&gt;M500)*1)+SUMPRODUCT(($M$5:$M$555=M500)*(ROW($M$5:$M$555)&lt;ROW(M500)))+1</f>
        <v>189</v>
      </c>
      <c r="O500" s="176" t="str">
        <f aca="false">IF(M500&gt;=0.2,"★★★ EXCELLENT",IF(M500&gt;=0.12,"★★  GOOD",IF(M500&gt;=0.07,"★  FAIR",IF(M500&gt;=0.025,"⚠  MARGINAL","✗  AVOID"))))</f>
        <v>⚠  MARGINAL</v>
      </c>
    </row>
    <row r="501" customFormat="false" ht="15" hidden="false" customHeight="true" outlineLevel="0" collapsed="false">
      <c r="A501" s="173" t="n">
        <v>54.6</v>
      </c>
      <c r="B501" s="174" t="n">
        <f aca="false">IF(Calculator!$E$10="YES",IF(A501&lt;Calculator!$G$10,0,MIN(MIN(MOD(A501/Calculator!$F$10,1),1-MOD(A501/Calculator!$F$10,1)),ABS(MOD(A501/Calculator!$F$10,1)-0.5))),1)</f>
        <v>1</v>
      </c>
      <c r="C501" s="174" t="n">
        <f aca="false">IF(Calculator!$E$11="YES",IF(A501&lt;Calculator!$G$11,0,MIN(MIN(MOD(A501/Calculator!$F$11,1),1-MOD(A501/Calculator!$F$11,1)),ABS(MOD(A501/Calculator!$F$11,1)-0.5))),1)</f>
        <v>1</v>
      </c>
      <c r="D501" s="174" t="n">
        <f aca="false">IF(Calculator!$E$12="YES",IF(A501&lt;Calculator!$G$12,0,MIN(MIN(MOD(A501/Calculator!$F$12,1),1-MOD(A501/Calculator!$F$12,1)),ABS(MOD(A501/Calculator!$F$12,1)-0.5))),1)</f>
        <v>1</v>
      </c>
      <c r="E501" s="174" t="n">
        <f aca="false">IF(Calculator!$E$13="YES",IF(A501&lt;Calculator!$G$13,0,MIN(MIN(MOD(A501/Calculator!$F$13,1),1-MOD(A501/Calculator!$F$13,1)),ABS(MOD(A501/Calculator!$F$13,1)-0.5))),1)</f>
        <v>0.239578947368425</v>
      </c>
      <c r="F501" s="174" t="n">
        <f aca="false">IF(Calculator!$E$14="YES",IF(A501&lt;Calculator!$G$14,0,MIN(MIN(MOD(A501/Calculator!$F$14,1),1-MOD(A501/Calculator!$F$14,1)),ABS(MOD(A501/Calculator!$F$14,1)-0.5))),1)</f>
        <v>0.120526315789481</v>
      </c>
      <c r="G501" s="174" t="n">
        <f aca="false">IF(Calculator!$E$15="YES",IF(A501&lt;Calculator!$G$15,0,MIN(MIN(MOD(A501/Calculator!$F$15,1),1-MOD(A501/Calculator!$F$15,1)),ABS(MOD(A501/Calculator!$F$15,1)-0.5))),1)</f>
        <v>0.0687368421052623</v>
      </c>
      <c r="H501" s="174" t="n">
        <f aca="false">IF(Calculator!$E$16="YES",IF(A501&lt;Calculator!$G$16,0,MIN(MIN(MOD(A501/Calculator!$F$16,1),1-MOD(A501/Calculator!$F$16,1)),ABS(MOD(A501/Calculator!$F$16,1)-0.5))),1)</f>
        <v>0.0579452631578903</v>
      </c>
      <c r="I501" s="174" t="n">
        <f aca="false">IF(Calculator!$E$17="YES",IF(A501&lt;Calculator!$G$17,0,MIN(MIN(MOD(A501/Calculator!$F$17,1),1-MOD(A501/Calculator!$F$17,1)),ABS(MOD(A501/Calculator!$F$17,1)-0.5))),1)</f>
        <v>0.132526315789468</v>
      </c>
      <c r="J501" s="174" t="n">
        <f aca="false">IF(Calculator!$E$18="YES",IF(A501&lt;Calculator!$G$18,0,MIN(MIN(MOD(A501/Calculator!$F$18,1),1-MOD(A501/Calculator!$F$18,1)),ABS(MOD(A501/Calculator!$F$18,1)-0.5))),1)</f>
        <v>0.0559578947368387</v>
      </c>
      <c r="K501" s="174" t="n">
        <f aca="false">IF(Calculator!$E$19="YES",IF(A501&lt;Calculator!$G$19,0,MIN(MIN(MOD(A501/Calculator!$F$19,1),1-MOD(A501/Calculator!$F$19,1)),ABS(MOD(A501/Calculator!$F$19,1)-0.5))),1)</f>
        <v>0.0541052631578953</v>
      </c>
      <c r="L501" s="174" t="n">
        <f aca="false">IF(Calculator!$E$20="YES",IF(A501&lt;Calculator!$G$20,0,MIN(MIN(MOD(A501/Calculator!$F$20,1),1-MOD(A501/Calculator!$F$20,1)),ABS(MOD(A501/Calculator!$F$20,1)-0.5))),1)</f>
        <v>1</v>
      </c>
      <c r="M501" s="174" t="n">
        <f aca="false">MIN(B501:L501)</f>
        <v>0.0541052631578953</v>
      </c>
      <c r="N501" s="174" t="n">
        <f aca="false">SUMPRODUCT(($M$5:$M$555&gt;M501)*1)+SUMPRODUCT(($M$5:$M$555=M501)*(ROW($M$5:$M$555)&lt;ROW(M501)))+1</f>
        <v>102</v>
      </c>
      <c r="O501" s="174" t="str">
        <f aca="false">IF(M501&gt;=0.2,"★★★ EXCELLENT",IF(M501&gt;=0.12,"★★  GOOD",IF(M501&gt;=0.07,"★  FAIR",IF(M501&gt;=0.025,"⚠  MARGINAL","✗  AVOID"))))</f>
        <v>⚠  MARGINAL</v>
      </c>
    </row>
    <row r="502" customFormat="false" ht="15" hidden="false" customHeight="true" outlineLevel="0" collapsed="false">
      <c r="A502" s="175" t="n">
        <v>54.7</v>
      </c>
      <c r="B502" s="176" t="n">
        <f aca="false">IF(Calculator!$E$10="YES",IF(A502&lt;Calculator!$G$10,0,MIN(MIN(MOD(A502/Calculator!$F$10,1),1-MOD(A502/Calculator!$F$10,1)),ABS(MOD(A502/Calculator!$F$10,1)-0.5))),1)</f>
        <v>1</v>
      </c>
      <c r="C502" s="176" t="n">
        <f aca="false">IF(Calculator!$E$11="YES",IF(A502&lt;Calculator!$G$11,0,MIN(MIN(MOD(A502/Calculator!$F$11,1),1-MOD(A502/Calculator!$F$11,1)),ABS(MOD(A502/Calculator!$F$11,1)-0.5))),1)</f>
        <v>1</v>
      </c>
      <c r="D502" s="176" t="n">
        <f aca="false">IF(Calculator!$E$12="YES",IF(A502&lt;Calculator!$G$12,0,MIN(MIN(MOD(A502/Calculator!$F$12,1),1-MOD(A502/Calculator!$F$12,1)),ABS(MOD(A502/Calculator!$F$12,1)-0.5))),1)</f>
        <v>1</v>
      </c>
      <c r="E502" s="176" t="n">
        <f aca="false">IF(Calculator!$E$13="YES",IF(A502&lt;Calculator!$G$13,0,MIN(MIN(MOD(A502/Calculator!$F$13,1),1-MOD(A502/Calculator!$F$13,1)),ABS(MOD(A502/Calculator!$F$13,1)-0.5))),1)</f>
        <v>0.244596491228074</v>
      </c>
      <c r="F502" s="176" t="n">
        <f aca="false">IF(Calculator!$E$14="YES",IF(A502&lt;Calculator!$G$14,0,MIN(MIN(MOD(A502/Calculator!$F$14,1),1-MOD(A502/Calculator!$F$14,1)),ABS(MOD(A502/Calculator!$F$14,1)-0.5))),1)</f>
        <v>0.113421052631586</v>
      </c>
      <c r="G502" s="176" t="n">
        <f aca="false">IF(Calculator!$E$15="YES",IF(A502&lt;Calculator!$G$15,0,MIN(MIN(MOD(A502/Calculator!$F$15,1),1-MOD(A502/Calculator!$F$15,1)),ABS(MOD(A502/Calculator!$F$15,1)-0.5))),1)</f>
        <v>0.0587894736842101</v>
      </c>
      <c r="H502" s="176" t="n">
        <f aca="false">IF(Calculator!$E$16="YES",IF(A502&lt;Calculator!$G$16,0,MIN(MIN(MOD(A502/Calculator!$F$16,1),1-MOD(A502/Calculator!$F$16,1)),ABS(MOD(A502/Calculator!$F$16,1)-0.5))),1)</f>
        <v>0.045230877192977</v>
      </c>
      <c r="I502" s="176" t="n">
        <f aca="false">IF(Calculator!$E$17="YES",IF(A502&lt;Calculator!$G$17,0,MIN(MIN(MOD(A502/Calculator!$F$17,1),1-MOD(A502/Calculator!$F$17,1)),ABS(MOD(A502/Calculator!$F$17,1)-0.5))),1)</f>
        <v>0.147421052631573</v>
      </c>
      <c r="J502" s="176" t="n">
        <f aca="false">IF(Calculator!$E$18="YES",IF(A502&lt;Calculator!$G$18,0,MIN(MIN(MOD(A502/Calculator!$F$18,1),1-MOD(A502/Calculator!$F$18,1)),ABS(MOD(A502/Calculator!$F$18,1)-0.5))),1)</f>
        <v>0.0734596491228032</v>
      </c>
      <c r="K502" s="176" t="n">
        <f aca="false">IF(Calculator!$E$19="YES",IF(A502&lt;Calculator!$G$19,0,MIN(MIN(MOD(A502/Calculator!$F$19,1),1-MOD(A502/Calculator!$F$19,1)),ABS(MOD(A502/Calculator!$F$19,1)-0.5))),1)</f>
        <v>0.0743508771929822</v>
      </c>
      <c r="L502" s="176" t="n">
        <f aca="false">IF(Calculator!$E$20="YES",IF(A502&lt;Calculator!$G$20,0,MIN(MIN(MOD(A502/Calculator!$F$20,1),1-MOD(A502/Calculator!$F$20,1)),ABS(MOD(A502/Calculator!$F$20,1)-0.5))),1)</f>
        <v>1</v>
      </c>
      <c r="M502" s="176" t="n">
        <f aca="false">MIN(B502:L502)</f>
        <v>0.045230877192977</v>
      </c>
      <c r="N502" s="176" t="n">
        <f aca="false">SUMPRODUCT(($M$5:$M$555&gt;M502)*1)+SUMPRODUCT(($M$5:$M$555=M502)*(ROW($M$5:$M$555)&lt;ROW(M502)))+1</f>
        <v>139</v>
      </c>
      <c r="O502" s="176" t="str">
        <f aca="false">IF(M502&gt;=0.2,"★★★ EXCELLENT",IF(M502&gt;=0.12,"★★  GOOD",IF(M502&gt;=0.07,"★  FAIR",IF(M502&gt;=0.025,"⚠  MARGINAL","✗  AVOID"))))</f>
        <v>⚠  MARGINAL</v>
      </c>
    </row>
    <row r="503" customFormat="false" ht="15" hidden="false" customHeight="true" outlineLevel="0" collapsed="false">
      <c r="A503" s="173" t="n">
        <v>54.8</v>
      </c>
      <c r="B503" s="174" t="n">
        <f aca="false">IF(Calculator!$E$10="YES",IF(A503&lt;Calculator!$G$10,0,MIN(MIN(MOD(A503/Calculator!$F$10,1),1-MOD(A503/Calculator!$F$10,1)),ABS(MOD(A503/Calculator!$F$10,1)-0.5))),1)</f>
        <v>1</v>
      </c>
      <c r="C503" s="174" t="n">
        <f aca="false">IF(Calculator!$E$11="YES",IF(A503&lt;Calculator!$G$11,0,MIN(MIN(MOD(A503/Calculator!$F$11,1),1-MOD(A503/Calculator!$F$11,1)),ABS(MOD(A503/Calculator!$F$11,1)-0.5))),1)</f>
        <v>1</v>
      </c>
      <c r="D503" s="174" t="n">
        <f aca="false">IF(Calculator!$E$12="YES",IF(A503&lt;Calculator!$G$12,0,MIN(MIN(MOD(A503/Calculator!$F$12,1),1-MOD(A503/Calculator!$F$12,1)),ABS(MOD(A503/Calculator!$F$12,1)-0.5))),1)</f>
        <v>1</v>
      </c>
      <c r="E503" s="174" t="n">
        <f aca="false">IF(Calculator!$E$13="YES",IF(A503&lt;Calculator!$G$13,0,MIN(MIN(MOD(A503/Calculator!$F$13,1),1-MOD(A503/Calculator!$F$13,1)),ABS(MOD(A503/Calculator!$F$13,1)-0.5))),1)</f>
        <v>0.249614035087723</v>
      </c>
      <c r="F503" s="174" t="n">
        <f aca="false">IF(Calculator!$E$14="YES",IF(A503&lt;Calculator!$G$14,0,MIN(MIN(MOD(A503/Calculator!$F$14,1),1-MOD(A503/Calculator!$F$14,1)),ABS(MOD(A503/Calculator!$F$14,1)-0.5))),1)</f>
        <v>0.106315789473691</v>
      </c>
      <c r="G503" s="174" t="n">
        <f aca="false">IF(Calculator!$E$15="YES",IF(A503&lt;Calculator!$G$15,0,MIN(MIN(MOD(A503/Calculator!$F$15,1),1-MOD(A503/Calculator!$F$15,1)),ABS(MOD(A503/Calculator!$F$15,1)-0.5))),1)</f>
        <v>0.0488421052631578</v>
      </c>
      <c r="H503" s="174" t="n">
        <f aca="false">IF(Calculator!$E$16="YES",IF(A503&lt;Calculator!$G$16,0,MIN(MIN(MOD(A503/Calculator!$F$16,1),1-MOD(A503/Calculator!$F$16,1)),ABS(MOD(A503/Calculator!$F$16,1)-0.5))),1)</f>
        <v>0.0325164912280656</v>
      </c>
      <c r="I503" s="174" t="n">
        <f aca="false">IF(Calculator!$E$17="YES",IF(A503&lt;Calculator!$G$17,0,MIN(MIN(MOD(A503/Calculator!$F$17,1),1-MOD(A503/Calculator!$F$17,1)),ABS(MOD(A503/Calculator!$F$17,1)-0.5))),1)</f>
        <v>0.162315789473677</v>
      </c>
      <c r="J503" s="174" t="n">
        <f aca="false">IF(Calculator!$E$18="YES",IF(A503&lt;Calculator!$G$18,0,MIN(MIN(MOD(A503/Calculator!$F$18,1),1-MOD(A503/Calculator!$F$18,1)),ABS(MOD(A503/Calculator!$F$18,1)-0.5))),1)</f>
        <v>0.090961403508766</v>
      </c>
      <c r="K503" s="174" t="n">
        <f aca="false">IF(Calculator!$E$19="YES",IF(A503&lt;Calculator!$G$19,0,MIN(MIN(MOD(A503/Calculator!$F$19,1),1-MOD(A503/Calculator!$F$19,1)),ABS(MOD(A503/Calculator!$F$19,1)-0.5))),1)</f>
        <v>0.094596491228069</v>
      </c>
      <c r="L503" s="174" t="n">
        <f aca="false">IF(Calculator!$E$20="YES",IF(A503&lt;Calculator!$G$20,0,MIN(MIN(MOD(A503/Calculator!$F$20,1),1-MOD(A503/Calculator!$F$20,1)),ABS(MOD(A503/Calculator!$F$20,1)-0.5))),1)</f>
        <v>1</v>
      </c>
      <c r="M503" s="174" t="n">
        <f aca="false">MIN(B503:L503)</f>
        <v>0.0325164912280656</v>
      </c>
      <c r="N503" s="174" t="n">
        <f aca="false">SUMPRODUCT(($M$5:$M$555&gt;M503)*1)+SUMPRODUCT(($M$5:$M$555=M503)*(ROW($M$5:$M$555)&lt;ROW(M503)))+1</f>
        <v>199</v>
      </c>
      <c r="O503" s="174" t="str">
        <f aca="false">IF(M503&gt;=0.2,"★★★ EXCELLENT",IF(M503&gt;=0.12,"★★  GOOD",IF(M503&gt;=0.07,"★  FAIR",IF(M503&gt;=0.025,"⚠  MARGINAL","✗  AVOID"))))</f>
        <v>⚠  MARGINAL</v>
      </c>
    </row>
    <row r="504" customFormat="false" ht="15" hidden="false" customHeight="true" outlineLevel="0" collapsed="false">
      <c r="A504" s="175" t="n">
        <v>54.9</v>
      </c>
      <c r="B504" s="176" t="n">
        <f aca="false">IF(Calculator!$E$10="YES",IF(A504&lt;Calculator!$G$10,0,MIN(MIN(MOD(A504/Calculator!$F$10,1),1-MOD(A504/Calculator!$F$10,1)),ABS(MOD(A504/Calculator!$F$10,1)-0.5))),1)</f>
        <v>1</v>
      </c>
      <c r="C504" s="176" t="n">
        <f aca="false">IF(Calculator!$E$11="YES",IF(A504&lt;Calculator!$G$11,0,MIN(MIN(MOD(A504/Calculator!$F$11,1),1-MOD(A504/Calculator!$F$11,1)),ABS(MOD(A504/Calculator!$F$11,1)-0.5))),1)</f>
        <v>1</v>
      </c>
      <c r="D504" s="176" t="n">
        <f aca="false">IF(Calculator!$E$12="YES",IF(A504&lt;Calculator!$G$12,0,MIN(MIN(MOD(A504/Calculator!$F$12,1),1-MOD(A504/Calculator!$F$12,1)),ABS(MOD(A504/Calculator!$F$12,1)-0.5))),1)</f>
        <v>1</v>
      </c>
      <c r="E504" s="176" t="n">
        <f aca="false">IF(Calculator!$E$13="YES",IF(A504&lt;Calculator!$G$13,0,MIN(MIN(MOD(A504/Calculator!$F$13,1),1-MOD(A504/Calculator!$F$13,1)),ABS(MOD(A504/Calculator!$F$13,1)-0.5))),1)</f>
        <v>0.245368421052628</v>
      </c>
      <c r="F504" s="176" t="n">
        <f aca="false">IF(Calculator!$E$14="YES",IF(A504&lt;Calculator!$G$14,0,MIN(MIN(MOD(A504/Calculator!$F$14,1),1-MOD(A504/Calculator!$F$14,1)),ABS(MOD(A504/Calculator!$F$14,1)-0.5))),1)</f>
        <v>0.0992105263157965</v>
      </c>
      <c r="G504" s="176" t="n">
        <f aca="false">IF(Calculator!$E$15="YES",IF(A504&lt;Calculator!$G$15,0,MIN(MIN(MOD(A504/Calculator!$F$15,1),1-MOD(A504/Calculator!$F$15,1)),ABS(MOD(A504/Calculator!$F$15,1)-0.5))),1)</f>
        <v>0.0388947368421047</v>
      </c>
      <c r="H504" s="176" t="n">
        <f aca="false">IF(Calculator!$E$16="YES",IF(A504&lt;Calculator!$G$16,0,MIN(MIN(MOD(A504/Calculator!$F$16,1),1-MOD(A504/Calculator!$F$16,1)),ABS(MOD(A504/Calculator!$F$16,1)-0.5))),1)</f>
        <v>0.0198021052631532</v>
      </c>
      <c r="I504" s="176" t="n">
        <f aca="false">IF(Calculator!$E$17="YES",IF(A504&lt;Calculator!$G$17,0,MIN(MIN(MOD(A504/Calculator!$F$17,1),1-MOD(A504/Calculator!$F$17,1)),ABS(MOD(A504/Calculator!$F$17,1)-0.5))),1)</f>
        <v>0.177210526315783</v>
      </c>
      <c r="J504" s="176" t="n">
        <f aca="false">IF(Calculator!$E$18="YES",IF(A504&lt;Calculator!$G$18,0,MIN(MIN(MOD(A504/Calculator!$F$18,1),1-MOD(A504/Calculator!$F$18,1)),ABS(MOD(A504/Calculator!$F$18,1)-0.5))),1)</f>
        <v>0.108463157894732</v>
      </c>
      <c r="K504" s="176" t="n">
        <f aca="false">IF(Calculator!$E$19="YES",IF(A504&lt;Calculator!$G$19,0,MIN(MIN(MOD(A504/Calculator!$F$19,1),1-MOD(A504/Calculator!$F$19,1)),ABS(MOD(A504/Calculator!$F$19,1)-0.5))),1)</f>
        <v>0.114842105263158</v>
      </c>
      <c r="L504" s="176" t="n">
        <f aca="false">IF(Calculator!$E$20="YES",IF(A504&lt;Calculator!$G$20,0,MIN(MIN(MOD(A504/Calculator!$F$20,1),1-MOD(A504/Calculator!$F$20,1)),ABS(MOD(A504/Calculator!$F$20,1)-0.5))),1)</f>
        <v>1</v>
      </c>
      <c r="M504" s="176" t="n">
        <f aca="false">MIN(B504:L504)</f>
        <v>0.0198021052631532</v>
      </c>
      <c r="N504" s="176" t="n">
        <f aca="false">SUMPRODUCT(($M$5:$M$555&gt;M504)*1)+SUMPRODUCT(($M$5:$M$555=M504)*(ROW($M$5:$M$555)&lt;ROW(M504)))+1</f>
        <v>293</v>
      </c>
      <c r="O504" s="176" t="str">
        <f aca="false">IF(M504&gt;=0.2,"★★★ EXCELLENT",IF(M504&gt;=0.12,"★★  GOOD",IF(M504&gt;=0.07,"★  FAIR",IF(M504&gt;=0.025,"⚠  MARGINAL","✗  AVOID"))))</f>
        <v>✗  AVOID</v>
      </c>
    </row>
    <row r="505" customFormat="false" ht="15" hidden="false" customHeight="true" outlineLevel="0" collapsed="false">
      <c r="A505" s="173" t="n">
        <v>55</v>
      </c>
      <c r="B505" s="174" t="n">
        <f aca="false">IF(Calculator!$E$10="YES",IF(A505&lt;Calculator!$G$10,0,MIN(MIN(MOD(A505/Calculator!$F$10,1),1-MOD(A505/Calculator!$F$10,1)),ABS(MOD(A505/Calculator!$F$10,1)-0.5))),1)</f>
        <v>1</v>
      </c>
      <c r="C505" s="174" t="n">
        <f aca="false">IF(Calculator!$E$11="YES",IF(A505&lt;Calculator!$G$11,0,MIN(MIN(MOD(A505/Calculator!$F$11,1),1-MOD(A505/Calculator!$F$11,1)),ABS(MOD(A505/Calculator!$F$11,1)-0.5))),1)</f>
        <v>1</v>
      </c>
      <c r="D505" s="174" t="n">
        <f aca="false">IF(Calculator!$E$12="YES",IF(A505&lt;Calculator!$G$12,0,MIN(MIN(MOD(A505/Calculator!$F$12,1),1-MOD(A505/Calculator!$F$12,1)),ABS(MOD(A505/Calculator!$F$12,1)-0.5))),1)</f>
        <v>1</v>
      </c>
      <c r="E505" s="174" t="n">
        <f aca="false">IF(Calculator!$E$13="YES",IF(A505&lt;Calculator!$G$13,0,MIN(MIN(MOD(A505/Calculator!$F$13,1),1-MOD(A505/Calculator!$F$13,1)),ABS(MOD(A505/Calculator!$F$13,1)-0.5))),1)</f>
        <v>0.240350877192979</v>
      </c>
      <c r="F505" s="174" t="n">
        <f aca="false">IF(Calculator!$E$14="YES",IF(A505&lt;Calculator!$G$14,0,MIN(MIN(MOD(A505/Calculator!$F$14,1),1-MOD(A505/Calculator!$F$14,1)),ABS(MOD(A505/Calculator!$F$14,1)-0.5))),1)</f>
        <v>0.0921052631579018</v>
      </c>
      <c r="G505" s="174" t="n">
        <f aca="false">IF(Calculator!$E$15="YES",IF(A505&lt;Calculator!$G$15,0,MIN(MIN(MOD(A505/Calculator!$F$15,1),1-MOD(A505/Calculator!$F$15,1)),ABS(MOD(A505/Calculator!$F$15,1)-0.5))),1)</f>
        <v>0.0289473684210524</v>
      </c>
      <c r="H505" s="174" t="n">
        <f aca="false">IF(Calculator!$E$16="YES",IF(A505&lt;Calculator!$G$16,0,MIN(MIN(MOD(A505/Calculator!$F$16,1),1-MOD(A505/Calculator!$F$16,1)),ABS(MOD(A505/Calculator!$F$16,1)-0.5))),1)</f>
        <v>0.00708771929824081</v>
      </c>
      <c r="I505" s="174" t="n">
        <f aca="false">IF(Calculator!$E$17="YES",IF(A505&lt;Calculator!$G$17,0,MIN(MIN(MOD(A505/Calculator!$F$17,1),1-MOD(A505/Calculator!$F$17,1)),ABS(MOD(A505/Calculator!$F$17,1)-0.5))),1)</f>
        <v>0.192105263157888</v>
      </c>
      <c r="J505" s="174" t="n">
        <f aca="false">IF(Calculator!$E$18="YES",IF(A505&lt;Calculator!$G$18,0,MIN(MIN(MOD(A505/Calculator!$F$18,1),1-MOD(A505/Calculator!$F$18,1)),ABS(MOD(A505/Calculator!$F$18,1)-0.5))),1)</f>
        <v>0.125964912280697</v>
      </c>
      <c r="K505" s="174" t="n">
        <f aca="false">IF(Calculator!$E$19="YES",IF(A505&lt;Calculator!$G$19,0,MIN(MIN(MOD(A505/Calculator!$F$19,1),1-MOD(A505/Calculator!$F$19,1)),ABS(MOD(A505/Calculator!$F$19,1)-0.5))),1)</f>
        <v>0.135087719298246</v>
      </c>
      <c r="L505" s="174" t="n">
        <f aca="false">IF(Calculator!$E$20="YES",IF(A505&lt;Calculator!$G$20,0,MIN(MIN(MOD(A505/Calculator!$F$20,1),1-MOD(A505/Calculator!$F$20,1)),ABS(MOD(A505/Calculator!$F$20,1)-0.5))),1)</f>
        <v>1</v>
      </c>
      <c r="M505" s="174" t="n">
        <f aca="false">MIN(B505:L505)</f>
        <v>0.00708771929824081</v>
      </c>
      <c r="N505" s="174" t="n">
        <f aca="false">SUMPRODUCT(($M$5:$M$555&gt;M505)*1)+SUMPRODUCT(($M$5:$M$555=M505)*(ROW($M$5:$M$555)&lt;ROW(M505)))+1</f>
        <v>408</v>
      </c>
      <c r="O505" s="174" t="str">
        <f aca="false">IF(M505&gt;=0.2,"★★★ EXCELLENT",IF(M505&gt;=0.12,"★★  GOOD",IF(M505&gt;=0.07,"★  FAIR",IF(M505&gt;=0.025,"⚠  MARGINAL","✗  AVOID"))))</f>
        <v>✗  AVOID</v>
      </c>
    </row>
    <row r="506" customFormat="false" ht="15" hidden="false" customHeight="true" outlineLevel="0" collapsed="false">
      <c r="A506" s="175" t="n">
        <v>55.1</v>
      </c>
      <c r="B506" s="176" t="n">
        <f aca="false">IF(Calculator!$E$10="YES",IF(A506&lt;Calculator!$G$10,0,MIN(MIN(MOD(A506/Calculator!$F$10,1),1-MOD(A506/Calculator!$F$10,1)),ABS(MOD(A506/Calculator!$F$10,1)-0.5))),1)</f>
        <v>1</v>
      </c>
      <c r="C506" s="176" t="n">
        <f aca="false">IF(Calculator!$E$11="YES",IF(A506&lt;Calculator!$G$11,0,MIN(MIN(MOD(A506/Calculator!$F$11,1),1-MOD(A506/Calculator!$F$11,1)),ABS(MOD(A506/Calculator!$F$11,1)-0.5))),1)</f>
        <v>1</v>
      </c>
      <c r="D506" s="176" t="n">
        <f aca="false">IF(Calculator!$E$12="YES",IF(A506&lt;Calculator!$G$12,0,MIN(MIN(MOD(A506/Calculator!$F$12,1),1-MOD(A506/Calculator!$F$12,1)),ABS(MOD(A506/Calculator!$F$12,1)-0.5))),1)</f>
        <v>1</v>
      </c>
      <c r="E506" s="176" t="n">
        <f aca="false">IF(Calculator!$E$13="YES",IF(A506&lt;Calculator!$G$13,0,MIN(MIN(MOD(A506/Calculator!$F$13,1),1-MOD(A506/Calculator!$F$13,1)),ABS(MOD(A506/Calculator!$F$13,1)-0.5))),1)</f>
        <v>0.235333333333329</v>
      </c>
      <c r="F506" s="176" t="n">
        <f aca="false">IF(Calculator!$E$14="YES",IF(A506&lt;Calculator!$G$14,0,MIN(MIN(MOD(A506/Calculator!$F$14,1),1-MOD(A506/Calculator!$F$14,1)),ABS(MOD(A506/Calculator!$F$14,1)-0.5))),1)</f>
        <v>0.0850000000000071</v>
      </c>
      <c r="G506" s="176" t="n">
        <f aca="false">IF(Calculator!$E$15="YES",IF(A506&lt;Calculator!$G$15,0,MIN(MIN(MOD(A506/Calculator!$F$15,1),1-MOD(A506/Calculator!$F$15,1)),ABS(MOD(A506/Calculator!$F$15,1)-0.5))),1)</f>
        <v>0.0189999999999992</v>
      </c>
      <c r="H506" s="176" t="n">
        <f aca="false">IF(Calculator!$E$16="YES",IF(A506&lt;Calculator!$G$16,0,MIN(MIN(MOD(A506/Calculator!$F$16,1),1-MOD(A506/Calculator!$F$16,1)),ABS(MOD(A506/Calculator!$F$16,1)-0.5))),1)</f>
        <v>0.00562666666667155</v>
      </c>
      <c r="I506" s="176" t="n">
        <f aca="false">IF(Calculator!$E$17="YES",IF(A506&lt;Calculator!$G$17,0,MIN(MIN(MOD(A506/Calculator!$F$17,1),1-MOD(A506/Calculator!$F$17,1)),ABS(MOD(A506/Calculator!$F$17,1)-0.5))),1)</f>
        <v>0.206999999999994</v>
      </c>
      <c r="J506" s="176" t="n">
        <f aca="false">IF(Calculator!$E$18="YES",IF(A506&lt;Calculator!$G$18,0,MIN(MIN(MOD(A506/Calculator!$F$18,1),1-MOD(A506/Calculator!$F$18,1)),ABS(MOD(A506/Calculator!$F$18,1)-0.5))),1)</f>
        <v>0.143466666666662</v>
      </c>
      <c r="K506" s="176" t="n">
        <f aca="false">IF(Calculator!$E$19="YES",IF(A506&lt;Calculator!$G$19,0,MIN(MIN(MOD(A506/Calculator!$F$19,1),1-MOD(A506/Calculator!$F$19,1)),ABS(MOD(A506/Calculator!$F$19,1)-0.5))),1)</f>
        <v>0.155333333333333</v>
      </c>
      <c r="L506" s="176" t="n">
        <f aca="false">IF(Calculator!$E$20="YES",IF(A506&lt;Calculator!$G$20,0,MIN(MIN(MOD(A506/Calculator!$F$20,1),1-MOD(A506/Calculator!$F$20,1)),ABS(MOD(A506/Calculator!$F$20,1)-0.5))),1)</f>
        <v>1</v>
      </c>
      <c r="M506" s="176" t="n">
        <f aca="false">MIN(B506:L506)</f>
        <v>0.00562666666667155</v>
      </c>
      <c r="N506" s="176" t="n">
        <f aca="false">SUMPRODUCT(($M$5:$M$555&gt;M506)*1)+SUMPRODUCT(($M$5:$M$555=M506)*(ROW($M$5:$M$555)&lt;ROW(M506)))+1</f>
        <v>425</v>
      </c>
      <c r="O506" s="176" t="str">
        <f aca="false">IF(M506&gt;=0.2,"★★★ EXCELLENT",IF(M506&gt;=0.12,"★★  GOOD",IF(M506&gt;=0.07,"★  FAIR",IF(M506&gt;=0.025,"⚠  MARGINAL","✗  AVOID"))))</f>
        <v>✗  AVOID</v>
      </c>
    </row>
    <row r="507" customFormat="false" ht="15" hidden="false" customHeight="true" outlineLevel="0" collapsed="false">
      <c r="A507" s="173" t="n">
        <v>55.2</v>
      </c>
      <c r="B507" s="174" t="n">
        <f aca="false">IF(Calculator!$E$10="YES",IF(A507&lt;Calculator!$G$10,0,MIN(MIN(MOD(A507/Calculator!$F$10,1),1-MOD(A507/Calculator!$F$10,1)),ABS(MOD(A507/Calculator!$F$10,1)-0.5))),1)</f>
        <v>1</v>
      </c>
      <c r="C507" s="174" t="n">
        <f aca="false">IF(Calculator!$E$11="YES",IF(A507&lt;Calculator!$G$11,0,MIN(MIN(MOD(A507/Calculator!$F$11,1),1-MOD(A507/Calculator!$F$11,1)),ABS(MOD(A507/Calculator!$F$11,1)-0.5))),1)</f>
        <v>1</v>
      </c>
      <c r="D507" s="174" t="n">
        <f aca="false">IF(Calculator!$E$12="YES",IF(A507&lt;Calculator!$G$12,0,MIN(MIN(MOD(A507/Calculator!$F$12,1),1-MOD(A507/Calculator!$F$12,1)),ABS(MOD(A507/Calculator!$F$12,1)-0.5))),1)</f>
        <v>1</v>
      </c>
      <c r="E507" s="174" t="n">
        <f aca="false">IF(Calculator!$E$13="YES",IF(A507&lt;Calculator!$G$13,0,MIN(MIN(MOD(A507/Calculator!$F$13,1),1-MOD(A507/Calculator!$F$13,1)),ABS(MOD(A507/Calculator!$F$13,1)-0.5))),1)</f>
        <v>0.23031578947368</v>
      </c>
      <c r="F507" s="174" t="n">
        <f aca="false">IF(Calculator!$E$14="YES",IF(A507&lt;Calculator!$G$14,0,MIN(MIN(MOD(A507/Calculator!$F$14,1),1-MOD(A507/Calculator!$F$14,1)),ABS(MOD(A507/Calculator!$F$14,1)-0.5))),1)</f>
        <v>0.0778947368421119</v>
      </c>
      <c r="G507" s="174" t="n">
        <f aca="false">IF(Calculator!$E$15="YES",IF(A507&lt;Calculator!$G$15,0,MIN(MIN(MOD(A507/Calculator!$F$15,1),1-MOD(A507/Calculator!$F$15,1)),ABS(MOD(A507/Calculator!$F$15,1)-0.5))),1)</f>
        <v>0.00905263157894698</v>
      </c>
      <c r="H507" s="174" t="n">
        <f aca="false">IF(Calculator!$E$16="YES",IF(A507&lt;Calculator!$G$16,0,MIN(MIN(MOD(A507/Calculator!$F$16,1),1-MOD(A507/Calculator!$F$16,1)),ABS(MOD(A507/Calculator!$F$16,1)-0.5))),1)</f>
        <v>0.0183410526315839</v>
      </c>
      <c r="I507" s="174" t="n">
        <f aca="false">IF(Calculator!$E$17="YES",IF(A507&lt;Calculator!$G$17,0,MIN(MIN(MOD(A507/Calculator!$F$17,1),1-MOD(A507/Calculator!$F$17,1)),ABS(MOD(A507/Calculator!$F$17,1)-0.5))),1)</f>
        <v>0.221894736842099</v>
      </c>
      <c r="J507" s="174" t="n">
        <f aca="false">IF(Calculator!$E$18="YES",IF(A507&lt;Calculator!$G$18,0,MIN(MIN(MOD(A507/Calculator!$F$18,1),1-MOD(A507/Calculator!$F$18,1)),ABS(MOD(A507/Calculator!$F$18,1)-0.5))),1)</f>
        <v>0.160968421052628</v>
      </c>
      <c r="K507" s="174" t="n">
        <f aca="false">IF(Calculator!$E$19="YES",IF(A507&lt;Calculator!$G$19,0,MIN(MIN(MOD(A507/Calculator!$F$19,1),1-MOD(A507/Calculator!$F$19,1)),ABS(MOD(A507/Calculator!$F$19,1)-0.5))),1)</f>
        <v>0.175578947368422</v>
      </c>
      <c r="L507" s="174" t="n">
        <f aca="false">IF(Calculator!$E$20="YES",IF(A507&lt;Calculator!$G$20,0,MIN(MIN(MOD(A507/Calculator!$F$20,1),1-MOD(A507/Calculator!$F$20,1)),ABS(MOD(A507/Calculator!$F$20,1)-0.5))),1)</f>
        <v>1</v>
      </c>
      <c r="M507" s="174" t="n">
        <f aca="false">MIN(B507:L507)</f>
        <v>0.00905263157894698</v>
      </c>
      <c r="N507" s="174" t="n">
        <f aca="false">SUMPRODUCT(($M$5:$M$555&gt;M507)*1)+SUMPRODUCT(($M$5:$M$555=M507)*(ROW($M$5:$M$555)&lt;ROW(M507)))+1</f>
        <v>388</v>
      </c>
      <c r="O507" s="174" t="str">
        <f aca="false">IF(M507&gt;=0.2,"★★★ EXCELLENT",IF(M507&gt;=0.12,"★★  GOOD",IF(M507&gt;=0.07,"★  FAIR",IF(M507&gt;=0.025,"⚠  MARGINAL","✗  AVOID"))))</f>
        <v>✗  AVOID</v>
      </c>
    </row>
    <row r="508" customFormat="false" ht="15" hidden="false" customHeight="true" outlineLevel="0" collapsed="false">
      <c r="A508" s="175" t="n">
        <v>55.3</v>
      </c>
      <c r="B508" s="176" t="n">
        <f aca="false">IF(Calculator!$E$10="YES",IF(A508&lt;Calculator!$G$10,0,MIN(MIN(MOD(A508/Calculator!$F$10,1),1-MOD(A508/Calculator!$F$10,1)),ABS(MOD(A508/Calculator!$F$10,1)-0.5))),1)</f>
        <v>1</v>
      </c>
      <c r="C508" s="176" t="n">
        <f aca="false">IF(Calculator!$E$11="YES",IF(A508&lt;Calculator!$G$11,0,MIN(MIN(MOD(A508/Calculator!$F$11,1),1-MOD(A508/Calculator!$F$11,1)),ABS(MOD(A508/Calculator!$F$11,1)-0.5))),1)</f>
        <v>1</v>
      </c>
      <c r="D508" s="176" t="n">
        <f aca="false">IF(Calculator!$E$12="YES",IF(A508&lt;Calculator!$G$12,0,MIN(MIN(MOD(A508/Calculator!$F$12,1),1-MOD(A508/Calculator!$F$12,1)),ABS(MOD(A508/Calculator!$F$12,1)-0.5))),1)</f>
        <v>1</v>
      </c>
      <c r="E508" s="176" t="n">
        <f aca="false">IF(Calculator!$E$13="YES",IF(A508&lt;Calculator!$G$13,0,MIN(MIN(MOD(A508/Calculator!$F$13,1),1-MOD(A508/Calculator!$F$13,1)),ABS(MOD(A508/Calculator!$F$13,1)-0.5))),1)</f>
        <v>0.225298245614031</v>
      </c>
      <c r="F508" s="176" t="n">
        <f aca="false">IF(Calculator!$E$14="YES",IF(A508&lt;Calculator!$G$14,0,MIN(MIN(MOD(A508/Calculator!$F$14,1),1-MOD(A508/Calculator!$F$14,1)),ABS(MOD(A508/Calculator!$F$14,1)-0.5))),1)</f>
        <v>0.0707894736842176</v>
      </c>
      <c r="G508" s="176" t="n">
        <f aca="false">IF(Calculator!$E$15="YES",IF(A508&lt;Calculator!$G$15,0,MIN(MIN(MOD(A508/Calculator!$F$15,1),1-MOD(A508/Calculator!$F$15,1)),ABS(MOD(A508/Calculator!$F$15,1)-0.5))),1)</f>
        <v>0.000894736842105282</v>
      </c>
      <c r="H508" s="176" t="n">
        <f aca="false">IF(Calculator!$E$16="YES",IF(A508&lt;Calculator!$G$16,0,MIN(MIN(MOD(A508/Calculator!$F$16,1),1-MOD(A508/Calculator!$F$16,1)),ABS(MOD(A508/Calculator!$F$16,1)-0.5))),1)</f>
        <v>0.0310554385964954</v>
      </c>
      <c r="I508" s="176" t="n">
        <f aca="false">IF(Calculator!$E$17="YES",IF(A508&lt;Calculator!$G$17,0,MIN(MIN(MOD(A508/Calculator!$F$17,1),1-MOD(A508/Calculator!$F$17,1)),ABS(MOD(A508/Calculator!$F$17,1)-0.5))),1)</f>
        <v>0.236789473684205</v>
      </c>
      <c r="J508" s="176" t="n">
        <f aca="false">IF(Calculator!$E$18="YES",IF(A508&lt;Calculator!$G$18,0,MIN(MIN(MOD(A508/Calculator!$F$18,1),1-MOD(A508/Calculator!$F$18,1)),ABS(MOD(A508/Calculator!$F$18,1)-0.5))),1)</f>
        <v>0.178470175438591</v>
      </c>
      <c r="K508" s="176" t="n">
        <f aca="false">IF(Calculator!$E$19="YES",IF(A508&lt;Calculator!$G$19,0,MIN(MIN(MOD(A508/Calculator!$F$19,1),1-MOD(A508/Calculator!$F$19,1)),ABS(MOD(A508/Calculator!$F$19,1)-0.5))),1)</f>
        <v>0.195824561403509</v>
      </c>
      <c r="L508" s="176" t="n">
        <f aca="false">IF(Calculator!$E$20="YES",IF(A508&lt;Calculator!$G$20,0,MIN(MIN(MOD(A508/Calculator!$F$20,1),1-MOD(A508/Calculator!$F$20,1)),ABS(MOD(A508/Calculator!$F$20,1)-0.5))),1)</f>
        <v>1</v>
      </c>
      <c r="M508" s="176" t="n">
        <f aca="false">MIN(B508:L508)</f>
        <v>0.000894736842105282</v>
      </c>
      <c r="N508" s="176" t="n">
        <f aca="false">SUMPRODUCT(($M$5:$M$555&gt;M508)*1)+SUMPRODUCT(($M$5:$M$555=M508)*(ROW($M$5:$M$555)&lt;ROW(M508)))+1</f>
        <v>487</v>
      </c>
      <c r="O508" s="176" t="str">
        <f aca="false">IF(M508&gt;=0.2,"★★★ EXCELLENT",IF(M508&gt;=0.12,"★★  GOOD",IF(M508&gt;=0.07,"★  FAIR",IF(M508&gt;=0.025,"⚠  MARGINAL","✗  AVOID"))))</f>
        <v>✗  AVOID</v>
      </c>
    </row>
    <row r="509" customFormat="false" ht="15" hidden="false" customHeight="true" outlineLevel="0" collapsed="false">
      <c r="A509" s="173" t="n">
        <v>55.4</v>
      </c>
      <c r="B509" s="174" t="n">
        <f aca="false">IF(Calculator!$E$10="YES",IF(A509&lt;Calculator!$G$10,0,MIN(MIN(MOD(A509/Calculator!$F$10,1),1-MOD(A509/Calculator!$F$10,1)),ABS(MOD(A509/Calculator!$F$10,1)-0.5))),1)</f>
        <v>1</v>
      </c>
      <c r="C509" s="174" t="n">
        <f aca="false">IF(Calculator!$E$11="YES",IF(A509&lt;Calculator!$G$11,0,MIN(MIN(MOD(A509/Calculator!$F$11,1),1-MOD(A509/Calculator!$F$11,1)),ABS(MOD(A509/Calculator!$F$11,1)-0.5))),1)</f>
        <v>1</v>
      </c>
      <c r="D509" s="174" t="n">
        <f aca="false">IF(Calculator!$E$12="YES",IF(A509&lt;Calculator!$G$12,0,MIN(MIN(MOD(A509/Calculator!$F$12,1),1-MOD(A509/Calculator!$F$12,1)),ABS(MOD(A509/Calculator!$F$12,1)-0.5))),1)</f>
        <v>1</v>
      </c>
      <c r="E509" s="174" t="n">
        <f aca="false">IF(Calculator!$E$13="YES",IF(A509&lt;Calculator!$G$13,0,MIN(MIN(MOD(A509/Calculator!$F$13,1),1-MOD(A509/Calculator!$F$13,1)),ABS(MOD(A509/Calculator!$F$13,1)-0.5))),1)</f>
        <v>0.220280701754382</v>
      </c>
      <c r="F509" s="174" t="n">
        <f aca="false">IF(Calculator!$E$14="YES",IF(A509&lt;Calculator!$G$14,0,MIN(MIN(MOD(A509/Calculator!$F$14,1),1-MOD(A509/Calculator!$F$14,1)),ABS(MOD(A509/Calculator!$F$14,1)-0.5))),1)</f>
        <v>0.0636842105263229</v>
      </c>
      <c r="G509" s="174" t="n">
        <f aca="false">IF(Calculator!$E$15="YES",IF(A509&lt;Calculator!$G$15,0,MIN(MIN(MOD(A509/Calculator!$F$15,1),1-MOD(A509/Calculator!$F$15,1)),ABS(MOD(A509/Calculator!$F$15,1)-0.5))),1)</f>
        <v>0.0108421052631584</v>
      </c>
      <c r="H509" s="174" t="n">
        <f aca="false">IF(Calculator!$E$16="YES",IF(A509&lt;Calculator!$G$16,0,MIN(MIN(MOD(A509/Calculator!$F$16,1),1-MOD(A509/Calculator!$F$16,1)),ABS(MOD(A509/Calculator!$F$16,1)-0.5))),1)</f>
        <v>0.0437698245614078</v>
      </c>
      <c r="I509" s="174" t="n">
        <f aca="false">IF(Calculator!$E$17="YES",IF(A509&lt;Calculator!$G$17,0,MIN(MIN(MOD(A509/Calculator!$F$17,1),1-MOD(A509/Calculator!$F$17,1)),ABS(MOD(A509/Calculator!$F$17,1)-0.5))),1)</f>
        <v>0.24831578947369</v>
      </c>
      <c r="J509" s="174" t="n">
        <f aca="false">IF(Calculator!$E$18="YES",IF(A509&lt;Calculator!$G$18,0,MIN(MIN(MOD(A509/Calculator!$F$18,1),1-MOD(A509/Calculator!$F$18,1)),ABS(MOD(A509/Calculator!$F$18,1)-0.5))),1)</f>
        <v>0.195971929824557</v>
      </c>
      <c r="K509" s="174" t="n">
        <f aca="false">IF(Calculator!$E$19="YES",IF(A509&lt;Calculator!$G$19,0,MIN(MIN(MOD(A509/Calculator!$F$19,1),1-MOD(A509/Calculator!$F$19,1)),ABS(MOD(A509/Calculator!$F$19,1)-0.5))),1)</f>
        <v>0.216070175438595</v>
      </c>
      <c r="L509" s="174" t="n">
        <f aca="false">IF(Calculator!$E$20="YES",IF(A509&lt;Calculator!$G$20,0,MIN(MIN(MOD(A509/Calculator!$F$20,1),1-MOD(A509/Calculator!$F$20,1)),ABS(MOD(A509/Calculator!$F$20,1)-0.5))),1)</f>
        <v>1</v>
      </c>
      <c r="M509" s="174" t="n">
        <f aca="false">MIN(B509:L509)</f>
        <v>0.0108421052631584</v>
      </c>
      <c r="N509" s="174" t="n">
        <f aca="false">SUMPRODUCT(($M$5:$M$555&gt;M509)*1)+SUMPRODUCT(($M$5:$M$555=M509)*(ROW($M$5:$M$555)&lt;ROW(M509)))+1</f>
        <v>369</v>
      </c>
      <c r="O509" s="174" t="str">
        <f aca="false">IF(M509&gt;=0.2,"★★★ EXCELLENT",IF(M509&gt;=0.12,"★★  GOOD",IF(M509&gt;=0.07,"★  FAIR",IF(M509&gt;=0.025,"⚠  MARGINAL","✗  AVOID"))))</f>
        <v>✗  AVOID</v>
      </c>
    </row>
    <row r="510" customFormat="false" ht="15" hidden="false" customHeight="true" outlineLevel="0" collapsed="false">
      <c r="A510" s="175" t="n">
        <v>55.5</v>
      </c>
      <c r="B510" s="176" t="n">
        <f aca="false">IF(Calculator!$E$10="YES",IF(A510&lt;Calculator!$G$10,0,MIN(MIN(MOD(A510/Calculator!$F$10,1),1-MOD(A510/Calculator!$F$10,1)),ABS(MOD(A510/Calculator!$F$10,1)-0.5))),1)</f>
        <v>1</v>
      </c>
      <c r="C510" s="176" t="n">
        <f aca="false">IF(Calculator!$E$11="YES",IF(A510&lt;Calculator!$G$11,0,MIN(MIN(MOD(A510/Calculator!$F$11,1),1-MOD(A510/Calculator!$F$11,1)),ABS(MOD(A510/Calculator!$F$11,1)-0.5))),1)</f>
        <v>1</v>
      </c>
      <c r="D510" s="176" t="n">
        <f aca="false">IF(Calculator!$E$12="YES",IF(A510&lt;Calculator!$G$12,0,MIN(MIN(MOD(A510/Calculator!$F$12,1),1-MOD(A510/Calculator!$F$12,1)),ABS(MOD(A510/Calculator!$F$12,1)-0.5))),1)</f>
        <v>1</v>
      </c>
      <c r="E510" s="176" t="n">
        <f aca="false">IF(Calculator!$E$13="YES",IF(A510&lt;Calculator!$G$13,0,MIN(MIN(MOD(A510/Calculator!$F$13,1),1-MOD(A510/Calculator!$F$13,1)),ABS(MOD(A510/Calculator!$F$13,1)-0.5))),1)</f>
        <v>0.215263157894733</v>
      </c>
      <c r="F510" s="176" t="n">
        <f aca="false">IF(Calculator!$E$14="YES",IF(A510&lt;Calculator!$G$14,0,MIN(MIN(MOD(A510/Calculator!$F$14,1),1-MOD(A510/Calculator!$F$14,1)),ABS(MOD(A510/Calculator!$F$14,1)-0.5))),1)</f>
        <v>0.0565789473684282</v>
      </c>
      <c r="G510" s="176" t="n">
        <f aca="false">IF(Calculator!$E$15="YES",IF(A510&lt;Calculator!$G$15,0,MIN(MIN(MOD(A510/Calculator!$F$15,1),1-MOD(A510/Calculator!$F$15,1)),ABS(MOD(A510/Calculator!$F$15,1)-0.5))),1)</f>
        <v>0.0207894736842107</v>
      </c>
      <c r="H510" s="176" t="n">
        <f aca="false">IF(Calculator!$E$16="YES",IF(A510&lt;Calculator!$G$16,0,MIN(MIN(MOD(A510/Calculator!$F$16,1),1-MOD(A510/Calculator!$F$16,1)),ABS(MOD(A510/Calculator!$F$16,1)-0.5))),1)</f>
        <v>0.0564842105263201</v>
      </c>
      <c r="I510" s="176" t="n">
        <f aca="false">IF(Calculator!$E$17="YES",IF(A510&lt;Calculator!$G$17,0,MIN(MIN(MOD(A510/Calculator!$F$17,1),1-MOD(A510/Calculator!$F$17,1)),ABS(MOD(A510/Calculator!$F$17,1)-0.5))),1)</f>
        <v>0.233421052631586</v>
      </c>
      <c r="J510" s="176" t="n">
        <f aca="false">IF(Calculator!$E$18="YES",IF(A510&lt;Calculator!$G$18,0,MIN(MIN(MOD(A510/Calculator!$F$18,1),1-MOD(A510/Calculator!$F$18,1)),ABS(MOD(A510/Calculator!$F$18,1)-0.5))),1)</f>
        <v>0.213473684210522</v>
      </c>
      <c r="K510" s="176" t="n">
        <f aca="false">IF(Calculator!$E$19="YES",IF(A510&lt;Calculator!$G$19,0,MIN(MIN(MOD(A510/Calculator!$F$19,1),1-MOD(A510/Calculator!$F$19,1)),ABS(MOD(A510/Calculator!$F$19,1)-0.5))),1)</f>
        <v>0.236315789473684</v>
      </c>
      <c r="L510" s="176" t="n">
        <f aca="false">IF(Calculator!$E$20="YES",IF(A510&lt;Calculator!$G$20,0,MIN(MIN(MOD(A510/Calculator!$F$20,1),1-MOD(A510/Calculator!$F$20,1)),ABS(MOD(A510/Calculator!$F$20,1)-0.5))),1)</f>
        <v>1</v>
      </c>
      <c r="M510" s="176" t="n">
        <f aca="false">MIN(B510:L510)</f>
        <v>0.0207894736842107</v>
      </c>
      <c r="N510" s="176" t="n">
        <f aca="false">SUMPRODUCT(($M$5:$M$555&gt;M510)*1)+SUMPRODUCT(($M$5:$M$555=M510)*(ROW($M$5:$M$555)&lt;ROW(M510)))+1</f>
        <v>283</v>
      </c>
      <c r="O510" s="176" t="str">
        <f aca="false">IF(M510&gt;=0.2,"★★★ EXCELLENT",IF(M510&gt;=0.12,"★★  GOOD",IF(M510&gt;=0.07,"★  FAIR",IF(M510&gt;=0.025,"⚠  MARGINAL","✗  AVOID"))))</f>
        <v>✗  AVOID</v>
      </c>
    </row>
    <row r="511" customFormat="false" ht="15" hidden="false" customHeight="true" outlineLevel="0" collapsed="false">
      <c r="A511" s="173" t="n">
        <v>55.6</v>
      </c>
      <c r="B511" s="174" t="n">
        <f aca="false">IF(Calculator!$E$10="YES",IF(A511&lt;Calculator!$G$10,0,MIN(MIN(MOD(A511/Calculator!$F$10,1),1-MOD(A511/Calculator!$F$10,1)),ABS(MOD(A511/Calculator!$F$10,1)-0.5))),1)</f>
        <v>1</v>
      </c>
      <c r="C511" s="174" t="n">
        <f aca="false">IF(Calculator!$E$11="YES",IF(A511&lt;Calculator!$G$11,0,MIN(MIN(MOD(A511/Calculator!$F$11,1),1-MOD(A511/Calculator!$F$11,1)),ABS(MOD(A511/Calculator!$F$11,1)-0.5))),1)</f>
        <v>1</v>
      </c>
      <c r="D511" s="174" t="n">
        <f aca="false">IF(Calculator!$E$12="YES",IF(A511&lt;Calculator!$G$12,0,MIN(MIN(MOD(A511/Calculator!$F$12,1),1-MOD(A511/Calculator!$F$12,1)),ABS(MOD(A511/Calculator!$F$12,1)-0.5))),1)</f>
        <v>1</v>
      </c>
      <c r="E511" s="174" t="n">
        <f aca="false">IF(Calculator!$E$13="YES",IF(A511&lt;Calculator!$G$13,0,MIN(MIN(MOD(A511/Calculator!$F$13,1),1-MOD(A511/Calculator!$F$13,1)),ABS(MOD(A511/Calculator!$F$13,1)-0.5))),1)</f>
        <v>0.210245614035084</v>
      </c>
      <c r="F511" s="174" t="n">
        <f aca="false">IF(Calculator!$E$14="YES",IF(A511&lt;Calculator!$G$14,0,MIN(MIN(MOD(A511/Calculator!$F$14,1),1-MOD(A511/Calculator!$F$14,1)),ABS(MOD(A511/Calculator!$F$14,1)-0.5))),1)</f>
        <v>0.0494736842105334</v>
      </c>
      <c r="G511" s="174" t="n">
        <f aca="false">IF(Calculator!$E$15="YES",IF(A511&lt;Calculator!$G$15,0,MIN(MIN(MOD(A511/Calculator!$F$15,1),1-MOD(A511/Calculator!$F$15,1)),ABS(MOD(A511/Calculator!$F$15,1)-0.5))),1)</f>
        <v>0.0307368421052638</v>
      </c>
      <c r="H511" s="174" t="n">
        <f aca="false">IF(Calculator!$E$16="YES",IF(A511&lt;Calculator!$G$16,0,MIN(MIN(MOD(A511/Calculator!$F$16,1),1-MOD(A511/Calculator!$F$16,1)),ABS(MOD(A511/Calculator!$F$16,1)-0.5))),1)</f>
        <v>0.0691985964912334</v>
      </c>
      <c r="I511" s="174" t="n">
        <f aca="false">IF(Calculator!$E$17="YES",IF(A511&lt;Calculator!$G$17,0,MIN(MIN(MOD(A511/Calculator!$F$17,1),1-MOD(A511/Calculator!$F$17,1)),ABS(MOD(A511/Calculator!$F$17,1)-0.5))),1)</f>
        <v>0.218526315789481</v>
      </c>
      <c r="J511" s="174" t="n">
        <f aca="false">IF(Calculator!$E$18="YES",IF(A511&lt;Calculator!$G$18,0,MIN(MIN(MOD(A511/Calculator!$F$18,1),1-MOD(A511/Calculator!$F$18,1)),ABS(MOD(A511/Calculator!$F$18,1)-0.5))),1)</f>
        <v>0.230975438596486</v>
      </c>
      <c r="K511" s="174" t="n">
        <f aca="false">IF(Calculator!$E$19="YES",IF(A511&lt;Calculator!$G$19,0,MIN(MIN(MOD(A511/Calculator!$F$19,1),1-MOD(A511/Calculator!$F$19,1)),ABS(MOD(A511/Calculator!$F$19,1)-0.5))),1)</f>
        <v>0.243438596491227</v>
      </c>
      <c r="L511" s="174" t="n">
        <f aca="false">IF(Calculator!$E$20="YES",IF(A511&lt;Calculator!$G$20,0,MIN(MIN(MOD(A511/Calculator!$F$20,1),1-MOD(A511/Calculator!$F$20,1)),ABS(MOD(A511/Calculator!$F$20,1)-0.5))),1)</f>
        <v>1</v>
      </c>
      <c r="M511" s="174" t="n">
        <f aca="false">MIN(B511:L511)</f>
        <v>0.0307368421052638</v>
      </c>
      <c r="N511" s="174" t="n">
        <f aca="false">SUMPRODUCT(($M$5:$M$555&gt;M511)*1)+SUMPRODUCT(($M$5:$M$555=M511)*(ROW($M$5:$M$555)&lt;ROW(M511)))+1</f>
        <v>208</v>
      </c>
      <c r="O511" s="174" t="str">
        <f aca="false">IF(M511&gt;=0.2,"★★★ EXCELLENT",IF(M511&gt;=0.12,"★★  GOOD",IF(M511&gt;=0.07,"★  FAIR",IF(M511&gt;=0.025,"⚠  MARGINAL","✗  AVOID"))))</f>
        <v>⚠  MARGINAL</v>
      </c>
    </row>
    <row r="512" customFormat="false" ht="15" hidden="false" customHeight="true" outlineLevel="0" collapsed="false">
      <c r="A512" s="175" t="n">
        <v>55.7</v>
      </c>
      <c r="B512" s="176" t="n">
        <f aca="false">IF(Calculator!$E$10="YES",IF(A512&lt;Calculator!$G$10,0,MIN(MIN(MOD(A512/Calculator!$F$10,1),1-MOD(A512/Calculator!$F$10,1)),ABS(MOD(A512/Calculator!$F$10,1)-0.5))),1)</f>
        <v>1</v>
      </c>
      <c r="C512" s="176" t="n">
        <f aca="false">IF(Calculator!$E$11="YES",IF(A512&lt;Calculator!$G$11,0,MIN(MIN(MOD(A512/Calculator!$F$11,1),1-MOD(A512/Calculator!$F$11,1)),ABS(MOD(A512/Calculator!$F$11,1)-0.5))),1)</f>
        <v>1</v>
      </c>
      <c r="D512" s="176" t="n">
        <f aca="false">IF(Calculator!$E$12="YES",IF(A512&lt;Calculator!$G$12,0,MIN(MIN(MOD(A512/Calculator!$F$12,1),1-MOD(A512/Calculator!$F$12,1)),ABS(MOD(A512/Calculator!$F$12,1)-0.5))),1)</f>
        <v>1</v>
      </c>
      <c r="E512" s="176" t="n">
        <f aca="false">IF(Calculator!$E$13="YES",IF(A512&lt;Calculator!$G$13,0,MIN(MIN(MOD(A512/Calculator!$F$13,1),1-MOD(A512/Calculator!$F$13,1)),ABS(MOD(A512/Calculator!$F$13,1)-0.5))),1)</f>
        <v>0.205228070175434</v>
      </c>
      <c r="F512" s="176" t="n">
        <f aca="false">IF(Calculator!$E$14="YES",IF(A512&lt;Calculator!$G$14,0,MIN(MIN(MOD(A512/Calculator!$F$14,1),1-MOD(A512/Calculator!$F$14,1)),ABS(MOD(A512/Calculator!$F$14,1)-0.5))),1)</f>
        <v>0.0423684210526383</v>
      </c>
      <c r="G512" s="176" t="n">
        <f aca="false">IF(Calculator!$E$15="YES",IF(A512&lt;Calculator!$G$15,0,MIN(MIN(MOD(A512/Calculator!$F$15,1),1-MOD(A512/Calculator!$F$15,1)),ABS(MOD(A512/Calculator!$F$15,1)-0.5))),1)</f>
        <v>0.0406842105263161</v>
      </c>
      <c r="H512" s="176" t="n">
        <f aca="false">IF(Calculator!$E$16="YES",IF(A512&lt;Calculator!$G$16,0,MIN(MIN(MOD(A512/Calculator!$F$16,1),1-MOD(A512/Calculator!$F$16,1)),ABS(MOD(A512/Calculator!$F$16,1)-0.5))),1)</f>
        <v>0.0819129824561458</v>
      </c>
      <c r="I512" s="176" t="n">
        <f aca="false">IF(Calculator!$E$17="YES",IF(A512&lt;Calculator!$G$17,0,MIN(MIN(MOD(A512/Calculator!$F$17,1),1-MOD(A512/Calculator!$F$17,1)),ABS(MOD(A512/Calculator!$F$17,1)-0.5))),1)</f>
        <v>0.203631578947375</v>
      </c>
      <c r="J512" s="176" t="n">
        <f aca="false">IF(Calculator!$E$18="YES",IF(A512&lt;Calculator!$G$18,0,MIN(MIN(MOD(A512/Calculator!$F$18,1),1-MOD(A512/Calculator!$F$18,1)),ABS(MOD(A512/Calculator!$F$18,1)-0.5))),1)</f>
        <v>0.248477192982453</v>
      </c>
      <c r="K512" s="176" t="n">
        <f aca="false">IF(Calculator!$E$19="YES",IF(A512&lt;Calculator!$G$19,0,MIN(MIN(MOD(A512/Calculator!$F$19,1),1-MOD(A512/Calculator!$F$19,1)),ABS(MOD(A512/Calculator!$F$19,1)-0.5))),1)</f>
        <v>0.223192982456141</v>
      </c>
      <c r="L512" s="176" t="n">
        <f aca="false">IF(Calculator!$E$20="YES",IF(A512&lt;Calculator!$G$20,0,MIN(MIN(MOD(A512/Calculator!$F$20,1),1-MOD(A512/Calculator!$F$20,1)),ABS(MOD(A512/Calculator!$F$20,1)-0.5))),1)</f>
        <v>1</v>
      </c>
      <c r="M512" s="176" t="n">
        <f aca="false">MIN(B512:L512)</f>
        <v>0.0406842105263161</v>
      </c>
      <c r="N512" s="176" t="n">
        <f aca="false">SUMPRODUCT(($M$5:$M$555&gt;M512)*1)+SUMPRODUCT(($M$5:$M$555=M512)*(ROW($M$5:$M$555)&lt;ROW(M512)))+1</f>
        <v>160</v>
      </c>
      <c r="O512" s="176" t="str">
        <f aca="false">IF(M512&gt;=0.2,"★★★ EXCELLENT",IF(M512&gt;=0.12,"★★  GOOD",IF(M512&gt;=0.07,"★  FAIR",IF(M512&gt;=0.025,"⚠  MARGINAL","✗  AVOID"))))</f>
        <v>⚠  MARGINAL</v>
      </c>
    </row>
    <row r="513" customFormat="false" ht="15" hidden="false" customHeight="true" outlineLevel="0" collapsed="false">
      <c r="A513" s="173" t="n">
        <v>55.8</v>
      </c>
      <c r="B513" s="174" t="n">
        <f aca="false">IF(Calculator!$E$10="YES",IF(A513&lt;Calculator!$G$10,0,MIN(MIN(MOD(A513/Calculator!$F$10,1),1-MOD(A513/Calculator!$F$10,1)),ABS(MOD(A513/Calculator!$F$10,1)-0.5))),1)</f>
        <v>1</v>
      </c>
      <c r="C513" s="174" t="n">
        <f aca="false">IF(Calculator!$E$11="YES",IF(A513&lt;Calculator!$G$11,0,MIN(MIN(MOD(A513/Calculator!$F$11,1),1-MOD(A513/Calculator!$F$11,1)),ABS(MOD(A513/Calculator!$F$11,1)-0.5))),1)</f>
        <v>1</v>
      </c>
      <c r="D513" s="174" t="n">
        <f aca="false">IF(Calculator!$E$12="YES",IF(A513&lt;Calculator!$G$12,0,MIN(MIN(MOD(A513/Calculator!$F$12,1),1-MOD(A513/Calculator!$F$12,1)),ABS(MOD(A513/Calculator!$F$12,1)-0.5))),1)</f>
        <v>1</v>
      </c>
      <c r="E513" s="174" t="n">
        <f aca="false">IF(Calculator!$E$13="YES",IF(A513&lt;Calculator!$G$13,0,MIN(MIN(MOD(A513/Calculator!$F$13,1),1-MOD(A513/Calculator!$F$13,1)),ABS(MOD(A513/Calculator!$F$13,1)-0.5))),1)</f>
        <v>0.200210526315785</v>
      </c>
      <c r="F513" s="174" t="n">
        <f aca="false">IF(Calculator!$E$14="YES",IF(A513&lt;Calculator!$G$14,0,MIN(MIN(MOD(A513/Calculator!$F$14,1),1-MOD(A513/Calculator!$F$14,1)),ABS(MOD(A513/Calculator!$F$14,1)-0.5))),1)</f>
        <v>0.035263157894744</v>
      </c>
      <c r="G513" s="174" t="n">
        <f aca="false">IF(Calculator!$E$15="YES",IF(A513&lt;Calculator!$G$15,0,MIN(MIN(MOD(A513/Calculator!$F$15,1),1-MOD(A513/Calculator!$F$15,1)),ABS(MOD(A513/Calculator!$F$15,1)-0.5))),1)</f>
        <v>0.0506315789473684</v>
      </c>
      <c r="H513" s="174" t="n">
        <f aca="false">IF(Calculator!$E$16="YES",IF(A513&lt;Calculator!$G$16,0,MIN(MIN(MOD(A513/Calculator!$F$16,1),1-MOD(A513/Calculator!$F$16,1)),ABS(MOD(A513/Calculator!$F$16,1)-0.5))),1)</f>
        <v>0.0946273684210572</v>
      </c>
      <c r="I513" s="174" t="n">
        <f aca="false">IF(Calculator!$E$17="YES",IF(A513&lt;Calculator!$G$17,0,MIN(MIN(MOD(A513/Calculator!$F$17,1),1-MOD(A513/Calculator!$F$17,1)),ABS(MOD(A513/Calculator!$F$17,1)-0.5))),1)</f>
        <v>0.18873684210527</v>
      </c>
      <c r="J513" s="174" t="n">
        <f aca="false">IF(Calculator!$E$18="YES",IF(A513&lt;Calculator!$G$18,0,MIN(MIN(MOD(A513/Calculator!$F$18,1),1-MOD(A513/Calculator!$F$18,1)),ABS(MOD(A513/Calculator!$F$18,1)-0.5))),1)</f>
        <v>0.234021052631585</v>
      </c>
      <c r="K513" s="174" t="n">
        <f aca="false">IF(Calculator!$E$19="YES",IF(A513&lt;Calculator!$G$19,0,MIN(MIN(MOD(A513/Calculator!$F$19,1),1-MOD(A513/Calculator!$F$19,1)),ABS(MOD(A513/Calculator!$F$19,1)-0.5))),1)</f>
        <v>0.202947368421054</v>
      </c>
      <c r="L513" s="174" t="n">
        <f aca="false">IF(Calculator!$E$20="YES",IF(A513&lt;Calculator!$G$20,0,MIN(MIN(MOD(A513/Calculator!$F$20,1),1-MOD(A513/Calculator!$F$20,1)),ABS(MOD(A513/Calculator!$F$20,1)-0.5))),1)</f>
        <v>1</v>
      </c>
      <c r="M513" s="174" t="n">
        <f aca="false">MIN(B513:L513)</f>
        <v>0.035263157894744</v>
      </c>
      <c r="N513" s="174" t="n">
        <f aca="false">SUMPRODUCT(($M$5:$M$555&gt;M513)*1)+SUMPRODUCT(($M$5:$M$555=M513)*(ROW($M$5:$M$555)&lt;ROW(M513)))+1</f>
        <v>182</v>
      </c>
      <c r="O513" s="174" t="str">
        <f aca="false">IF(M513&gt;=0.2,"★★★ EXCELLENT",IF(M513&gt;=0.12,"★★  GOOD",IF(M513&gt;=0.07,"★  FAIR",IF(M513&gt;=0.025,"⚠  MARGINAL","✗  AVOID"))))</f>
        <v>⚠  MARGINAL</v>
      </c>
    </row>
    <row r="514" customFormat="false" ht="15" hidden="false" customHeight="true" outlineLevel="0" collapsed="false">
      <c r="A514" s="175" t="n">
        <v>55.9</v>
      </c>
      <c r="B514" s="176" t="n">
        <f aca="false">IF(Calculator!$E$10="YES",IF(A514&lt;Calculator!$G$10,0,MIN(MIN(MOD(A514/Calculator!$F$10,1),1-MOD(A514/Calculator!$F$10,1)),ABS(MOD(A514/Calculator!$F$10,1)-0.5))),1)</f>
        <v>1</v>
      </c>
      <c r="C514" s="176" t="n">
        <f aca="false">IF(Calculator!$E$11="YES",IF(A514&lt;Calculator!$G$11,0,MIN(MIN(MOD(A514/Calculator!$F$11,1),1-MOD(A514/Calculator!$F$11,1)),ABS(MOD(A514/Calculator!$F$11,1)-0.5))),1)</f>
        <v>1</v>
      </c>
      <c r="D514" s="176" t="n">
        <f aca="false">IF(Calculator!$E$12="YES",IF(A514&lt;Calculator!$G$12,0,MIN(MIN(MOD(A514/Calculator!$F$12,1),1-MOD(A514/Calculator!$F$12,1)),ABS(MOD(A514/Calculator!$F$12,1)-0.5))),1)</f>
        <v>1</v>
      </c>
      <c r="E514" s="176" t="n">
        <f aca="false">IF(Calculator!$E$13="YES",IF(A514&lt;Calculator!$G$13,0,MIN(MIN(MOD(A514/Calculator!$F$13,1),1-MOD(A514/Calculator!$F$13,1)),ABS(MOD(A514/Calculator!$F$13,1)-0.5))),1)</f>
        <v>0.195192982456136</v>
      </c>
      <c r="F514" s="176" t="n">
        <f aca="false">IF(Calculator!$E$14="YES",IF(A514&lt;Calculator!$G$14,0,MIN(MIN(MOD(A514/Calculator!$F$14,1),1-MOD(A514/Calculator!$F$14,1)),ABS(MOD(A514/Calculator!$F$14,1)-0.5))),1)</f>
        <v>0.0281578947368493</v>
      </c>
      <c r="G514" s="176" t="n">
        <f aca="false">IF(Calculator!$E$15="YES",IF(A514&lt;Calculator!$G$15,0,MIN(MIN(MOD(A514/Calculator!$F$15,1),1-MOD(A514/Calculator!$F$15,1)),ABS(MOD(A514/Calculator!$F$15,1)-0.5))),1)</f>
        <v>0.0605789473684215</v>
      </c>
      <c r="H514" s="176" t="n">
        <f aca="false">IF(Calculator!$E$16="YES",IF(A514&lt;Calculator!$G$16,0,MIN(MIN(MOD(A514/Calculator!$F$16,1),1-MOD(A514/Calculator!$F$16,1)),ABS(MOD(A514/Calculator!$F$16,1)-0.5))),1)</f>
        <v>0.10734175438597</v>
      </c>
      <c r="I514" s="176" t="n">
        <f aca="false">IF(Calculator!$E$17="YES",IF(A514&lt;Calculator!$G$17,0,MIN(MIN(MOD(A514/Calculator!$F$17,1),1-MOD(A514/Calculator!$F$17,1)),ABS(MOD(A514/Calculator!$F$17,1)-0.5))),1)</f>
        <v>0.173842105263164</v>
      </c>
      <c r="J514" s="176" t="n">
        <f aca="false">IF(Calculator!$E$18="YES",IF(A514&lt;Calculator!$G$18,0,MIN(MIN(MOD(A514/Calculator!$F$18,1),1-MOD(A514/Calculator!$F$18,1)),ABS(MOD(A514/Calculator!$F$18,1)-0.5))),1)</f>
        <v>0.216519298245618</v>
      </c>
      <c r="K514" s="176" t="n">
        <f aca="false">IF(Calculator!$E$19="YES",IF(A514&lt;Calculator!$G$19,0,MIN(MIN(MOD(A514/Calculator!$F$19,1),1-MOD(A514/Calculator!$F$19,1)),ABS(MOD(A514/Calculator!$F$19,1)-0.5))),1)</f>
        <v>0.182701754385965</v>
      </c>
      <c r="L514" s="176" t="n">
        <f aca="false">IF(Calculator!$E$20="YES",IF(A514&lt;Calculator!$G$20,0,MIN(MIN(MOD(A514/Calculator!$F$20,1),1-MOD(A514/Calculator!$F$20,1)),ABS(MOD(A514/Calculator!$F$20,1)-0.5))),1)</f>
        <v>1</v>
      </c>
      <c r="M514" s="176" t="n">
        <f aca="false">MIN(B514:L514)</f>
        <v>0.0281578947368493</v>
      </c>
      <c r="N514" s="176" t="n">
        <f aca="false">SUMPRODUCT(($M$5:$M$555&gt;M514)*1)+SUMPRODUCT(($M$5:$M$555=M514)*(ROW($M$5:$M$555)&lt;ROW(M514)))+1</f>
        <v>227</v>
      </c>
      <c r="O514" s="176" t="str">
        <f aca="false">IF(M514&gt;=0.2,"★★★ EXCELLENT",IF(M514&gt;=0.12,"★★  GOOD",IF(M514&gt;=0.07,"★  FAIR",IF(M514&gt;=0.025,"⚠  MARGINAL","✗  AVOID"))))</f>
        <v>⚠  MARGINAL</v>
      </c>
    </row>
    <row r="515" customFormat="false" ht="15" hidden="false" customHeight="true" outlineLevel="0" collapsed="false">
      <c r="A515" s="173" t="n">
        <v>56</v>
      </c>
      <c r="B515" s="174" t="n">
        <f aca="false">IF(Calculator!$E$10="YES",IF(A515&lt;Calculator!$G$10,0,MIN(MIN(MOD(A515/Calculator!$F$10,1),1-MOD(A515/Calculator!$F$10,1)),ABS(MOD(A515/Calculator!$F$10,1)-0.5))),1)</f>
        <v>1</v>
      </c>
      <c r="C515" s="174" t="n">
        <f aca="false">IF(Calculator!$E$11="YES",IF(A515&lt;Calculator!$G$11,0,MIN(MIN(MOD(A515/Calculator!$F$11,1),1-MOD(A515/Calculator!$F$11,1)),ABS(MOD(A515/Calculator!$F$11,1)-0.5))),1)</f>
        <v>1</v>
      </c>
      <c r="D515" s="174" t="n">
        <f aca="false">IF(Calculator!$E$12="YES",IF(A515&lt;Calculator!$G$12,0,MIN(MIN(MOD(A515/Calculator!$F$12,1),1-MOD(A515/Calculator!$F$12,1)),ABS(MOD(A515/Calculator!$F$12,1)-0.5))),1)</f>
        <v>1</v>
      </c>
      <c r="E515" s="174" t="n">
        <f aca="false">IF(Calculator!$E$13="YES",IF(A515&lt;Calculator!$G$13,0,MIN(MIN(MOD(A515/Calculator!$F$13,1),1-MOD(A515/Calculator!$F$13,1)),ABS(MOD(A515/Calculator!$F$13,1)-0.5))),1)</f>
        <v>0.190175438596487</v>
      </c>
      <c r="F515" s="174" t="n">
        <f aca="false">IF(Calculator!$E$14="YES",IF(A515&lt;Calculator!$G$14,0,MIN(MIN(MOD(A515/Calculator!$F$14,1),1-MOD(A515/Calculator!$F$14,1)),ABS(MOD(A515/Calculator!$F$14,1)-0.5))),1)</f>
        <v>0.0210526315789545</v>
      </c>
      <c r="G515" s="174" t="n">
        <f aca="false">IF(Calculator!$E$15="YES",IF(A515&lt;Calculator!$G$15,0,MIN(MIN(MOD(A515/Calculator!$F$15,1),1-MOD(A515/Calculator!$F$15,1)),ABS(MOD(A515/Calculator!$F$15,1)-0.5))),1)</f>
        <v>0.0705263157894738</v>
      </c>
      <c r="H515" s="174" t="n">
        <f aca="false">IF(Calculator!$E$16="YES",IF(A515&lt;Calculator!$G$16,0,MIN(MIN(MOD(A515/Calculator!$F$16,1),1-MOD(A515/Calculator!$F$16,1)),ABS(MOD(A515/Calculator!$F$16,1)-0.5))),1)</f>
        <v>0.120056140350882</v>
      </c>
      <c r="I515" s="174" t="n">
        <f aca="false">IF(Calculator!$E$17="YES",IF(A515&lt;Calculator!$G$17,0,MIN(MIN(MOD(A515/Calculator!$F$17,1),1-MOD(A515/Calculator!$F$17,1)),ABS(MOD(A515/Calculator!$F$17,1)-0.5))),1)</f>
        <v>0.158947368421059</v>
      </c>
      <c r="J515" s="174" t="n">
        <f aca="false">IF(Calculator!$E$18="YES",IF(A515&lt;Calculator!$G$18,0,MIN(MIN(MOD(A515/Calculator!$F$18,1),1-MOD(A515/Calculator!$F$18,1)),ABS(MOD(A515/Calculator!$F$18,1)-0.5))),1)</f>
        <v>0.199017543859654</v>
      </c>
      <c r="K515" s="174" t="n">
        <f aca="false">IF(Calculator!$E$19="YES",IF(A515&lt;Calculator!$G$19,0,MIN(MIN(MOD(A515/Calculator!$F$19,1),1-MOD(A515/Calculator!$F$19,1)),ABS(MOD(A515/Calculator!$F$19,1)-0.5))),1)</f>
        <v>0.162456140350878</v>
      </c>
      <c r="L515" s="174" t="n">
        <f aca="false">IF(Calculator!$E$20="YES",IF(A515&lt;Calculator!$G$20,0,MIN(MIN(MOD(A515/Calculator!$F$20,1),1-MOD(A515/Calculator!$F$20,1)),ABS(MOD(A515/Calculator!$F$20,1)-0.5))),1)</f>
        <v>1</v>
      </c>
      <c r="M515" s="174" t="n">
        <f aca="false">MIN(B515:L515)</f>
        <v>0.0210526315789545</v>
      </c>
      <c r="N515" s="174" t="n">
        <f aca="false">SUMPRODUCT(($M$5:$M$555&gt;M515)*1)+SUMPRODUCT(($M$5:$M$555=M515)*(ROW($M$5:$M$555)&lt;ROW(M515)))+1</f>
        <v>280</v>
      </c>
      <c r="O515" s="174" t="str">
        <f aca="false">IF(M515&gt;=0.2,"★★★ EXCELLENT",IF(M515&gt;=0.12,"★★  GOOD",IF(M515&gt;=0.07,"★  FAIR",IF(M515&gt;=0.025,"⚠  MARGINAL","✗  AVOID"))))</f>
        <v>✗  AVOID</v>
      </c>
    </row>
    <row r="516" customFormat="false" ht="15" hidden="false" customHeight="true" outlineLevel="0" collapsed="false">
      <c r="A516" s="175" t="n">
        <v>56.1</v>
      </c>
      <c r="B516" s="176" t="n">
        <f aca="false">IF(Calculator!$E$10="YES",IF(A516&lt;Calculator!$G$10,0,MIN(MIN(MOD(A516/Calculator!$F$10,1),1-MOD(A516/Calculator!$F$10,1)),ABS(MOD(A516/Calculator!$F$10,1)-0.5))),1)</f>
        <v>1</v>
      </c>
      <c r="C516" s="176" t="n">
        <f aca="false">IF(Calculator!$E$11="YES",IF(A516&lt;Calculator!$G$11,0,MIN(MIN(MOD(A516/Calculator!$F$11,1),1-MOD(A516/Calculator!$F$11,1)),ABS(MOD(A516/Calculator!$F$11,1)-0.5))),1)</f>
        <v>1</v>
      </c>
      <c r="D516" s="176" t="n">
        <f aca="false">IF(Calculator!$E$12="YES",IF(A516&lt;Calculator!$G$12,0,MIN(MIN(MOD(A516/Calculator!$F$12,1),1-MOD(A516/Calculator!$F$12,1)),ABS(MOD(A516/Calculator!$F$12,1)-0.5))),1)</f>
        <v>1</v>
      </c>
      <c r="E516" s="176" t="n">
        <f aca="false">IF(Calculator!$E$13="YES",IF(A516&lt;Calculator!$G$13,0,MIN(MIN(MOD(A516/Calculator!$F$13,1),1-MOD(A516/Calculator!$F$13,1)),ABS(MOD(A516/Calculator!$F$13,1)-0.5))),1)</f>
        <v>0.185157894736838</v>
      </c>
      <c r="F516" s="176" t="n">
        <f aca="false">IF(Calculator!$E$14="YES",IF(A516&lt;Calculator!$G$14,0,MIN(MIN(MOD(A516/Calculator!$F$14,1),1-MOD(A516/Calculator!$F$14,1)),ABS(MOD(A516/Calculator!$F$14,1)-0.5))),1)</f>
        <v>0.0139473684210598</v>
      </c>
      <c r="G516" s="176" t="n">
        <f aca="false">IF(Calculator!$E$15="YES",IF(A516&lt;Calculator!$G$15,0,MIN(MIN(MOD(A516/Calculator!$F$15,1),1-MOD(A516/Calculator!$F$15,1)),ABS(MOD(A516/Calculator!$F$15,1)-0.5))),1)</f>
        <v>0.0804736842105269</v>
      </c>
      <c r="H516" s="176" t="n">
        <f aca="false">IF(Calculator!$E$16="YES",IF(A516&lt;Calculator!$G$16,0,MIN(MIN(MOD(A516/Calculator!$F$16,1),1-MOD(A516/Calculator!$F$16,1)),ABS(MOD(A516/Calculator!$F$16,1)-0.5))),1)</f>
        <v>0.132770526315794</v>
      </c>
      <c r="I516" s="176" t="n">
        <f aca="false">IF(Calculator!$E$17="YES",IF(A516&lt;Calculator!$G$17,0,MIN(MIN(MOD(A516/Calculator!$F$17,1),1-MOD(A516/Calculator!$F$17,1)),ABS(MOD(A516/Calculator!$F$17,1)-0.5))),1)</f>
        <v>0.144052631578953</v>
      </c>
      <c r="J516" s="176" t="n">
        <f aca="false">IF(Calculator!$E$18="YES",IF(A516&lt;Calculator!$G$18,0,MIN(MIN(MOD(A516/Calculator!$F$18,1),1-MOD(A516/Calculator!$F$18,1)),ABS(MOD(A516/Calculator!$F$18,1)-0.5))),1)</f>
        <v>0.181515789473689</v>
      </c>
      <c r="K516" s="176" t="n">
        <f aca="false">IF(Calculator!$E$19="YES",IF(A516&lt;Calculator!$G$19,0,MIN(MIN(MOD(A516/Calculator!$F$19,1),1-MOD(A516/Calculator!$F$19,1)),ABS(MOD(A516/Calculator!$F$19,1)-0.5))),1)</f>
        <v>0.14221052631579</v>
      </c>
      <c r="L516" s="176" t="n">
        <f aca="false">IF(Calculator!$E$20="YES",IF(A516&lt;Calculator!$G$20,0,MIN(MIN(MOD(A516/Calculator!$F$20,1),1-MOD(A516/Calculator!$F$20,1)),ABS(MOD(A516/Calculator!$F$20,1)-0.5))),1)</f>
        <v>1</v>
      </c>
      <c r="M516" s="176" t="n">
        <f aca="false">MIN(B516:L516)</f>
        <v>0.0139473684210598</v>
      </c>
      <c r="N516" s="176" t="n">
        <f aca="false">SUMPRODUCT(($M$5:$M$555&gt;M516)*1)+SUMPRODUCT(($M$5:$M$555=M516)*(ROW($M$5:$M$555)&lt;ROW(M516)))+1</f>
        <v>336</v>
      </c>
      <c r="O516" s="176" t="str">
        <f aca="false">IF(M516&gt;=0.2,"★★★ EXCELLENT",IF(M516&gt;=0.12,"★★  GOOD",IF(M516&gt;=0.07,"★  FAIR",IF(M516&gt;=0.025,"⚠  MARGINAL","✗  AVOID"))))</f>
        <v>✗  AVOID</v>
      </c>
    </row>
    <row r="517" customFormat="false" ht="15" hidden="false" customHeight="true" outlineLevel="0" collapsed="false">
      <c r="A517" s="173" t="n">
        <v>56.2</v>
      </c>
      <c r="B517" s="174" t="n">
        <f aca="false">IF(Calculator!$E$10="YES",IF(A517&lt;Calculator!$G$10,0,MIN(MIN(MOD(A517/Calculator!$F$10,1),1-MOD(A517/Calculator!$F$10,1)),ABS(MOD(A517/Calculator!$F$10,1)-0.5))),1)</f>
        <v>1</v>
      </c>
      <c r="C517" s="174" t="n">
        <f aca="false">IF(Calculator!$E$11="YES",IF(A517&lt;Calculator!$G$11,0,MIN(MIN(MOD(A517/Calculator!$F$11,1),1-MOD(A517/Calculator!$F$11,1)),ABS(MOD(A517/Calculator!$F$11,1)-0.5))),1)</f>
        <v>1</v>
      </c>
      <c r="D517" s="174" t="n">
        <f aca="false">IF(Calculator!$E$12="YES",IF(A517&lt;Calculator!$G$12,0,MIN(MIN(MOD(A517/Calculator!$F$12,1),1-MOD(A517/Calculator!$F$12,1)),ABS(MOD(A517/Calculator!$F$12,1)-0.5))),1)</f>
        <v>1</v>
      </c>
      <c r="E517" s="174" t="n">
        <f aca="false">IF(Calculator!$E$13="YES",IF(A517&lt;Calculator!$G$13,0,MIN(MIN(MOD(A517/Calculator!$F$13,1),1-MOD(A517/Calculator!$F$13,1)),ABS(MOD(A517/Calculator!$F$13,1)-0.5))),1)</f>
        <v>0.180140350877189</v>
      </c>
      <c r="F517" s="174" t="n">
        <f aca="false">IF(Calculator!$E$14="YES",IF(A517&lt;Calculator!$G$14,0,MIN(MIN(MOD(A517/Calculator!$F$14,1),1-MOD(A517/Calculator!$F$14,1)),ABS(MOD(A517/Calculator!$F$14,1)-0.5))),1)</f>
        <v>0.00684210526316464</v>
      </c>
      <c r="G517" s="174" t="n">
        <f aca="false">IF(Calculator!$E$15="YES",IF(A517&lt;Calculator!$G$15,0,MIN(MIN(MOD(A517/Calculator!$F$15,1),1-MOD(A517/Calculator!$F$15,1)),ABS(MOD(A517/Calculator!$F$15,1)-0.5))),1)</f>
        <v>0.0904210526315801</v>
      </c>
      <c r="H517" s="174" t="n">
        <f aca="false">IF(Calculator!$E$16="YES",IF(A517&lt;Calculator!$G$16,0,MIN(MIN(MOD(A517/Calculator!$F$16,1),1-MOD(A517/Calculator!$F$16,1)),ABS(MOD(A517/Calculator!$F$16,1)-0.5))),1)</f>
        <v>0.145484912280707</v>
      </c>
      <c r="I517" s="174" t="n">
        <f aca="false">IF(Calculator!$E$17="YES",IF(A517&lt;Calculator!$G$17,0,MIN(MIN(MOD(A517/Calculator!$F$17,1),1-MOD(A517/Calculator!$F$17,1)),ABS(MOD(A517/Calculator!$F$17,1)-0.5))),1)</f>
        <v>0.129157894736847</v>
      </c>
      <c r="J517" s="174" t="n">
        <f aca="false">IF(Calculator!$E$18="YES",IF(A517&lt;Calculator!$G$18,0,MIN(MIN(MOD(A517/Calculator!$F$18,1),1-MOD(A517/Calculator!$F$18,1)),ABS(MOD(A517/Calculator!$F$18,1)-0.5))),1)</f>
        <v>0.164014035087723</v>
      </c>
      <c r="K517" s="174" t="n">
        <f aca="false">IF(Calculator!$E$19="YES",IF(A517&lt;Calculator!$G$19,0,MIN(MIN(MOD(A517/Calculator!$F$19,1),1-MOD(A517/Calculator!$F$19,1)),ABS(MOD(A517/Calculator!$F$19,1)-0.5))),1)</f>
        <v>0.121964912280701</v>
      </c>
      <c r="L517" s="174" t="n">
        <f aca="false">IF(Calculator!$E$20="YES",IF(A517&lt;Calculator!$G$20,0,MIN(MIN(MOD(A517/Calculator!$F$20,1),1-MOD(A517/Calculator!$F$20,1)),ABS(MOD(A517/Calculator!$F$20,1)-0.5))),1)</f>
        <v>1</v>
      </c>
      <c r="M517" s="174" t="n">
        <f aca="false">MIN(B517:L517)</f>
        <v>0.00684210526316464</v>
      </c>
      <c r="N517" s="174" t="n">
        <f aca="false">SUMPRODUCT(($M$5:$M$555&gt;M517)*1)+SUMPRODUCT(($M$5:$M$555=M517)*(ROW($M$5:$M$555)&lt;ROW(M517)))+1</f>
        <v>411</v>
      </c>
      <c r="O517" s="174" t="str">
        <f aca="false">IF(M517&gt;=0.2,"★★★ EXCELLENT",IF(M517&gt;=0.12,"★★  GOOD",IF(M517&gt;=0.07,"★  FAIR",IF(M517&gt;=0.025,"⚠  MARGINAL","✗  AVOID"))))</f>
        <v>✗  AVOID</v>
      </c>
    </row>
    <row r="518" customFormat="false" ht="15" hidden="false" customHeight="true" outlineLevel="0" collapsed="false">
      <c r="A518" s="175" t="n">
        <v>56.3</v>
      </c>
      <c r="B518" s="176" t="n">
        <f aca="false">IF(Calculator!$E$10="YES",IF(A518&lt;Calculator!$G$10,0,MIN(MIN(MOD(A518/Calculator!$F$10,1),1-MOD(A518/Calculator!$F$10,1)),ABS(MOD(A518/Calculator!$F$10,1)-0.5))),1)</f>
        <v>1</v>
      </c>
      <c r="C518" s="176" t="n">
        <f aca="false">IF(Calculator!$E$11="YES",IF(A518&lt;Calculator!$G$11,0,MIN(MIN(MOD(A518/Calculator!$F$11,1),1-MOD(A518/Calculator!$F$11,1)),ABS(MOD(A518/Calculator!$F$11,1)-0.5))),1)</f>
        <v>1</v>
      </c>
      <c r="D518" s="176" t="n">
        <f aca="false">IF(Calculator!$E$12="YES",IF(A518&lt;Calculator!$G$12,0,MIN(MIN(MOD(A518/Calculator!$F$12,1),1-MOD(A518/Calculator!$F$12,1)),ABS(MOD(A518/Calculator!$F$12,1)-0.5))),1)</f>
        <v>1</v>
      </c>
      <c r="E518" s="176" t="n">
        <f aca="false">IF(Calculator!$E$13="YES",IF(A518&lt;Calculator!$G$13,0,MIN(MIN(MOD(A518/Calculator!$F$13,1),1-MOD(A518/Calculator!$F$13,1)),ABS(MOD(A518/Calculator!$F$13,1)-0.5))),1)</f>
        <v>0.17512280701754</v>
      </c>
      <c r="F518" s="176" t="n">
        <f aca="false">IF(Calculator!$E$14="YES",IF(A518&lt;Calculator!$G$14,0,MIN(MIN(MOD(A518/Calculator!$F$14,1),1-MOD(A518/Calculator!$F$14,1)),ABS(MOD(A518/Calculator!$F$14,1)-0.5))),1)</f>
        <v>0.000263157894729638</v>
      </c>
      <c r="G518" s="176" t="n">
        <f aca="false">IF(Calculator!$E$15="YES",IF(A518&lt;Calculator!$G$15,0,MIN(MIN(MOD(A518/Calculator!$F$15,1),1-MOD(A518/Calculator!$F$15,1)),ABS(MOD(A518/Calculator!$F$15,1)-0.5))),1)</f>
        <v>0.100368421052631</v>
      </c>
      <c r="H518" s="176" t="n">
        <f aca="false">IF(Calculator!$E$16="YES",IF(A518&lt;Calculator!$G$16,0,MIN(MIN(MOD(A518/Calculator!$F$16,1),1-MOD(A518/Calculator!$F$16,1)),ABS(MOD(A518/Calculator!$F$16,1)-0.5))),1)</f>
        <v>0.158199298245618</v>
      </c>
      <c r="I518" s="176" t="n">
        <f aca="false">IF(Calculator!$E$17="YES",IF(A518&lt;Calculator!$G$17,0,MIN(MIN(MOD(A518/Calculator!$F$17,1),1-MOD(A518/Calculator!$F$17,1)),ABS(MOD(A518/Calculator!$F$17,1)-0.5))),1)</f>
        <v>0.114263157894744</v>
      </c>
      <c r="J518" s="176" t="n">
        <f aca="false">IF(Calculator!$E$18="YES",IF(A518&lt;Calculator!$G$18,0,MIN(MIN(MOD(A518/Calculator!$F$18,1),1-MOD(A518/Calculator!$F$18,1)),ABS(MOD(A518/Calculator!$F$18,1)-0.5))),1)</f>
        <v>0.14651228070176</v>
      </c>
      <c r="K518" s="176" t="n">
        <f aca="false">IF(Calculator!$E$19="YES",IF(A518&lt;Calculator!$G$19,0,MIN(MIN(MOD(A518/Calculator!$F$19,1),1-MOD(A518/Calculator!$F$19,1)),ABS(MOD(A518/Calculator!$F$19,1)-0.5))),1)</f>
        <v>0.101719298245614</v>
      </c>
      <c r="L518" s="176" t="n">
        <f aca="false">IF(Calculator!$E$20="YES",IF(A518&lt;Calculator!$G$20,0,MIN(MIN(MOD(A518/Calculator!$F$20,1),1-MOD(A518/Calculator!$F$20,1)),ABS(MOD(A518/Calculator!$F$20,1)-0.5))),1)</f>
        <v>1</v>
      </c>
      <c r="M518" s="176" t="n">
        <f aca="false">MIN(B518:L518)</f>
        <v>0.000263157894729638</v>
      </c>
      <c r="N518" s="176" t="n">
        <f aca="false">SUMPRODUCT(($M$5:$M$555&gt;M518)*1)+SUMPRODUCT(($M$5:$M$555=M518)*(ROW($M$5:$M$555)&lt;ROW(M518)))+1</f>
        <v>500</v>
      </c>
      <c r="O518" s="176" t="str">
        <f aca="false">IF(M518&gt;=0.2,"★★★ EXCELLENT",IF(M518&gt;=0.12,"★★  GOOD",IF(M518&gt;=0.07,"★  FAIR",IF(M518&gt;=0.025,"⚠  MARGINAL","✗  AVOID"))))</f>
        <v>✗  AVOID</v>
      </c>
    </row>
    <row r="519" customFormat="false" ht="15" hidden="false" customHeight="true" outlineLevel="0" collapsed="false">
      <c r="A519" s="173" t="n">
        <v>56.4</v>
      </c>
      <c r="B519" s="174" t="n">
        <f aca="false">IF(Calculator!$E$10="YES",IF(A519&lt;Calculator!$G$10,0,MIN(MIN(MOD(A519/Calculator!$F$10,1),1-MOD(A519/Calculator!$F$10,1)),ABS(MOD(A519/Calculator!$F$10,1)-0.5))),1)</f>
        <v>1</v>
      </c>
      <c r="C519" s="174" t="n">
        <f aca="false">IF(Calculator!$E$11="YES",IF(A519&lt;Calculator!$G$11,0,MIN(MIN(MOD(A519/Calculator!$F$11,1),1-MOD(A519/Calculator!$F$11,1)),ABS(MOD(A519/Calculator!$F$11,1)-0.5))),1)</f>
        <v>1</v>
      </c>
      <c r="D519" s="174" t="n">
        <f aca="false">IF(Calculator!$E$12="YES",IF(A519&lt;Calculator!$G$12,0,MIN(MIN(MOD(A519/Calculator!$F$12,1),1-MOD(A519/Calculator!$F$12,1)),ABS(MOD(A519/Calculator!$F$12,1)-0.5))),1)</f>
        <v>1</v>
      </c>
      <c r="E519" s="174" t="n">
        <f aca="false">IF(Calculator!$E$13="YES",IF(A519&lt;Calculator!$G$13,0,MIN(MIN(MOD(A519/Calculator!$F$13,1),1-MOD(A519/Calculator!$F$13,1)),ABS(MOD(A519/Calculator!$F$13,1)-0.5))),1)</f>
        <v>0.170105263157891</v>
      </c>
      <c r="F519" s="174" t="n">
        <f aca="false">IF(Calculator!$E$14="YES",IF(A519&lt;Calculator!$G$14,0,MIN(MIN(MOD(A519/Calculator!$F$14,1),1-MOD(A519/Calculator!$F$14,1)),ABS(MOD(A519/Calculator!$F$14,1)-0.5))),1)</f>
        <v>0.00736842105262436</v>
      </c>
      <c r="G519" s="174" t="n">
        <f aca="false">IF(Calculator!$E$15="YES",IF(A519&lt;Calculator!$G$15,0,MIN(MIN(MOD(A519/Calculator!$F$15,1),1-MOD(A519/Calculator!$F$15,1)),ABS(MOD(A519/Calculator!$F$15,1)-0.5))),1)</f>
        <v>0.110315789473685</v>
      </c>
      <c r="H519" s="174" t="n">
        <f aca="false">IF(Calculator!$E$16="YES",IF(A519&lt;Calculator!$G$16,0,MIN(MIN(MOD(A519/Calculator!$F$16,1),1-MOD(A519/Calculator!$F$16,1)),ABS(MOD(A519/Calculator!$F$16,1)-0.5))),1)</f>
        <v>0.170913684210531</v>
      </c>
      <c r="I519" s="174" t="n">
        <f aca="false">IF(Calculator!$E$17="YES",IF(A519&lt;Calculator!$G$17,0,MIN(MIN(MOD(A519/Calculator!$F$17,1),1-MOD(A519/Calculator!$F$17,1)),ABS(MOD(A519/Calculator!$F$17,1)-0.5))),1)</f>
        <v>0.0993684210526382</v>
      </c>
      <c r="J519" s="174" t="n">
        <f aca="false">IF(Calculator!$E$18="YES",IF(A519&lt;Calculator!$G$18,0,MIN(MIN(MOD(A519/Calculator!$F$18,1),1-MOD(A519/Calculator!$F$18,1)),ABS(MOD(A519/Calculator!$F$18,1)-0.5))),1)</f>
        <v>0.129010526315794</v>
      </c>
      <c r="K519" s="174" t="n">
        <f aca="false">IF(Calculator!$E$19="YES",IF(A519&lt;Calculator!$G$19,0,MIN(MIN(MOD(A519/Calculator!$F$19,1),1-MOD(A519/Calculator!$F$19,1)),ABS(MOD(A519/Calculator!$F$19,1)-0.5))),1)</f>
        <v>0.0814736842105273</v>
      </c>
      <c r="L519" s="174" t="n">
        <f aca="false">IF(Calculator!$E$20="YES",IF(A519&lt;Calculator!$G$20,0,MIN(MIN(MOD(A519/Calculator!$F$20,1),1-MOD(A519/Calculator!$F$20,1)),ABS(MOD(A519/Calculator!$F$20,1)-0.5))),1)</f>
        <v>1</v>
      </c>
      <c r="M519" s="174" t="n">
        <f aca="false">MIN(B519:L519)</f>
        <v>0.00736842105262436</v>
      </c>
      <c r="N519" s="174" t="n">
        <f aca="false">SUMPRODUCT(($M$5:$M$555&gt;M519)*1)+SUMPRODUCT(($M$5:$M$555=M519)*(ROW($M$5:$M$555)&lt;ROW(M519)))+1</f>
        <v>405</v>
      </c>
      <c r="O519" s="174" t="str">
        <f aca="false">IF(M519&gt;=0.2,"★★★ EXCELLENT",IF(M519&gt;=0.12,"★★  GOOD",IF(M519&gt;=0.07,"★  FAIR",IF(M519&gt;=0.025,"⚠  MARGINAL","✗  AVOID"))))</f>
        <v>✗  AVOID</v>
      </c>
    </row>
    <row r="520" customFormat="false" ht="15" hidden="false" customHeight="true" outlineLevel="0" collapsed="false">
      <c r="A520" s="175" t="n">
        <v>56.5</v>
      </c>
      <c r="B520" s="176" t="n">
        <f aca="false">IF(Calculator!$E$10="YES",IF(A520&lt;Calculator!$G$10,0,MIN(MIN(MOD(A520/Calculator!$F$10,1),1-MOD(A520/Calculator!$F$10,1)),ABS(MOD(A520/Calculator!$F$10,1)-0.5))),1)</f>
        <v>1</v>
      </c>
      <c r="C520" s="176" t="n">
        <f aca="false">IF(Calculator!$E$11="YES",IF(A520&lt;Calculator!$G$11,0,MIN(MIN(MOD(A520/Calculator!$F$11,1),1-MOD(A520/Calculator!$F$11,1)),ABS(MOD(A520/Calculator!$F$11,1)-0.5))),1)</f>
        <v>1</v>
      </c>
      <c r="D520" s="176" t="n">
        <f aca="false">IF(Calculator!$E$12="YES",IF(A520&lt;Calculator!$G$12,0,MIN(MIN(MOD(A520/Calculator!$F$12,1),1-MOD(A520/Calculator!$F$12,1)),ABS(MOD(A520/Calculator!$F$12,1)-0.5))),1)</f>
        <v>1</v>
      </c>
      <c r="E520" s="176" t="n">
        <f aca="false">IF(Calculator!$E$13="YES",IF(A520&lt;Calculator!$G$13,0,MIN(MIN(MOD(A520/Calculator!$F$13,1),1-MOD(A520/Calculator!$F$13,1)),ABS(MOD(A520/Calculator!$F$13,1)-0.5))),1)</f>
        <v>0.165087719298242</v>
      </c>
      <c r="F520" s="176" t="n">
        <f aca="false">IF(Calculator!$E$14="YES",IF(A520&lt;Calculator!$G$14,0,MIN(MIN(MOD(A520/Calculator!$F$14,1),1-MOD(A520/Calculator!$F$14,1)),ABS(MOD(A520/Calculator!$F$14,1)-0.5))),1)</f>
        <v>0.0144736842105191</v>
      </c>
      <c r="G520" s="176" t="n">
        <f aca="false">IF(Calculator!$E$15="YES",IF(A520&lt;Calculator!$G$15,0,MIN(MIN(MOD(A520/Calculator!$F$15,1),1-MOD(A520/Calculator!$F$15,1)),ABS(MOD(A520/Calculator!$F$15,1)-0.5))),1)</f>
        <v>0.120263157894737</v>
      </c>
      <c r="H520" s="176" t="n">
        <f aca="false">IF(Calculator!$E$16="YES",IF(A520&lt;Calculator!$G$16,0,MIN(MIN(MOD(A520/Calculator!$F$16,1),1-MOD(A520/Calculator!$F$16,1)),ABS(MOD(A520/Calculator!$F$16,1)-0.5))),1)</f>
        <v>0.183628070175444</v>
      </c>
      <c r="I520" s="176" t="n">
        <f aca="false">IF(Calculator!$E$17="YES",IF(A520&lt;Calculator!$G$17,0,MIN(MIN(MOD(A520/Calculator!$F$17,1),1-MOD(A520/Calculator!$F$17,1)),ABS(MOD(A520/Calculator!$F$17,1)-0.5))),1)</f>
        <v>0.0844736842105327</v>
      </c>
      <c r="J520" s="176" t="n">
        <f aca="false">IF(Calculator!$E$18="YES",IF(A520&lt;Calculator!$G$18,0,MIN(MIN(MOD(A520/Calculator!$F$18,1),1-MOD(A520/Calculator!$F$18,1)),ABS(MOD(A520/Calculator!$F$18,1)-0.5))),1)</f>
        <v>0.111508771929829</v>
      </c>
      <c r="K520" s="176" t="n">
        <f aca="false">IF(Calculator!$E$19="YES",IF(A520&lt;Calculator!$G$19,0,MIN(MIN(MOD(A520/Calculator!$F$19,1),1-MOD(A520/Calculator!$F$19,1)),ABS(MOD(A520/Calculator!$F$19,1)-0.5))),1)</f>
        <v>0.0612280701754386</v>
      </c>
      <c r="L520" s="176" t="n">
        <f aca="false">IF(Calculator!$E$20="YES",IF(A520&lt;Calculator!$G$20,0,MIN(MIN(MOD(A520/Calculator!$F$20,1),1-MOD(A520/Calculator!$F$20,1)),ABS(MOD(A520/Calculator!$F$20,1)-0.5))),1)</f>
        <v>1</v>
      </c>
      <c r="M520" s="176" t="n">
        <f aca="false">MIN(B520:L520)</f>
        <v>0.0144736842105191</v>
      </c>
      <c r="N520" s="176" t="n">
        <f aca="false">SUMPRODUCT(($M$5:$M$555&gt;M520)*1)+SUMPRODUCT(($M$5:$M$555=M520)*(ROW($M$5:$M$555)&lt;ROW(M520)))+1</f>
        <v>332</v>
      </c>
      <c r="O520" s="176" t="str">
        <f aca="false">IF(M520&gt;=0.2,"★★★ EXCELLENT",IF(M520&gt;=0.12,"★★  GOOD",IF(M520&gt;=0.07,"★  FAIR",IF(M520&gt;=0.025,"⚠  MARGINAL","✗  AVOID"))))</f>
        <v>✗  AVOID</v>
      </c>
    </row>
    <row r="521" customFormat="false" ht="15" hidden="false" customHeight="true" outlineLevel="0" collapsed="false">
      <c r="A521" s="173" t="n">
        <v>56.6</v>
      </c>
      <c r="B521" s="174" t="n">
        <f aca="false">IF(Calculator!$E$10="YES",IF(A521&lt;Calculator!$G$10,0,MIN(MIN(MOD(A521/Calculator!$F$10,1),1-MOD(A521/Calculator!$F$10,1)),ABS(MOD(A521/Calculator!$F$10,1)-0.5))),1)</f>
        <v>1</v>
      </c>
      <c r="C521" s="174" t="n">
        <f aca="false">IF(Calculator!$E$11="YES",IF(A521&lt;Calculator!$G$11,0,MIN(MIN(MOD(A521/Calculator!$F$11,1),1-MOD(A521/Calculator!$F$11,1)),ABS(MOD(A521/Calculator!$F$11,1)-0.5))),1)</f>
        <v>1</v>
      </c>
      <c r="D521" s="174" t="n">
        <f aca="false">IF(Calculator!$E$12="YES",IF(A521&lt;Calculator!$G$12,0,MIN(MIN(MOD(A521/Calculator!$F$12,1),1-MOD(A521/Calculator!$F$12,1)),ABS(MOD(A521/Calculator!$F$12,1)-0.5))),1)</f>
        <v>1</v>
      </c>
      <c r="E521" s="174" t="n">
        <f aca="false">IF(Calculator!$E$13="YES",IF(A521&lt;Calculator!$G$13,0,MIN(MIN(MOD(A521/Calculator!$F$13,1),1-MOD(A521/Calculator!$F$13,1)),ABS(MOD(A521/Calculator!$F$13,1)-0.5))),1)</f>
        <v>0.160070175438592</v>
      </c>
      <c r="F521" s="174" t="n">
        <f aca="false">IF(Calculator!$E$14="YES",IF(A521&lt;Calculator!$G$14,0,MIN(MIN(MOD(A521/Calculator!$F$14,1),1-MOD(A521/Calculator!$F$14,1)),ABS(MOD(A521/Calculator!$F$14,1)-0.5))),1)</f>
        <v>0.0215789473684138</v>
      </c>
      <c r="G521" s="174" t="n">
        <f aca="false">IF(Calculator!$E$15="YES",IF(A521&lt;Calculator!$G$15,0,MIN(MIN(MOD(A521/Calculator!$F$15,1),1-MOD(A521/Calculator!$F$15,1)),ABS(MOD(A521/Calculator!$F$15,1)-0.5))),1)</f>
        <v>0.13021052631579</v>
      </c>
      <c r="H521" s="174" t="n">
        <f aca="false">IF(Calculator!$E$16="YES",IF(A521&lt;Calculator!$G$16,0,MIN(MIN(MOD(A521/Calculator!$F$16,1),1-MOD(A521/Calculator!$F$16,1)),ABS(MOD(A521/Calculator!$F$16,1)-0.5))),1)</f>
        <v>0.196342456140356</v>
      </c>
      <c r="I521" s="174" t="n">
        <f aca="false">IF(Calculator!$E$17="YES",IF(A521&lt;Calculator!$G$17,0,MIN(MIN(MOD(A521/Calculator!$F$17,1),1-MOD(A521/Calculator!$F$17,1)),ABS(MOD(A521/Calculator!$F$17,1)-0.5))),1)</f>
        <v>0.0695789473684272</v>
      </c>
      <c r="J521" s="174" t="n">
        <f aca="false">IF(Calculator!$E$18="YES",IF(A521&lt;Calculator!$G$18,0,MIN(MIN(MOD(A521/Calculator!$F$18,1),1-MOD(A521/Calculator!$F$18,1)),ABS(MOD(A521/Calculator!$F$18,1)-0.5))),1)</f>
        <v>0.0940070175438645</v>
      </c>
      <c r="K521" s="174" t="n">
        <f aca="false">IF(Calculator!$E$19="YES",IF(A521&lt;Calculator!$G$19,0,MIN(MIN(MOD(A521/Calculator!$F$19,1),1-MOD(A521/Calculator!$F$19,1)),ABS(MOD(A521/Calculator!$F$19,1)-0.5))),1)</f>
        <v>0.04098245614035</v>
      </c>
      <c r="L521" s="174" t="n">
        <f aca="false">IF(Calculator!$E$20="YES",IF(A521&lt;Calculator!$G$20,0,MIN(MIN(MOD(A521/Calculator!$F$20,1),1-MOD(A521/Calculator!$F$20,1)),ABS(MOD(A521/Calculator!$F$20,1)-0.5))),1)</f>
        <v>1</v>
      </c>
      <c r="M521" s="174" t="n">
        <f aca="false">MIN(B521:L521)</f>
        <v>0.0215789473684138</v>
      </c>
      <c r="N521" s="174" t="n">
        <f aca="false">SUMPRODUCT(($M$5:$M$555&gt;M521)*1)+SUMPRODUCT(($M$5:$M$555=M521)*(ROW($M$5:$M$555)&lt;ROW(M521)))+1</f>
        <v>278</v>
      </c>
      <c r="O521" s="174" t="str">
        <f aca="false">IF(M521&gt;=0.2,"★★★ EXCELLENT",IF(M521&gt;=0.12,"★★  GOOD",IF(M521&gt;=0.07,"★  FAIR",IF(M521&gt;=0.025,"⚠  MARGINAL","✗  AVOID"))))</f>
        <v>✗  AVOID</v>
      </c>
    </row>
    <row r="522" customFormat="false" ht="15" hidden="false" customHeight="true" outlineLevel="0" collapsed="false">
      <c r="A522" s="175" t="n">
        <v>56.7</v>
      </c>
      <c r="B522" s="176" t="n">
        <f aca="false">IF(Calculator!$E$10="YES",IF(A522&lt;Calculator!$G$10,0,MIN(MIN(MOD(A522/Calculator!$F$10,1),1-MOD(A522/Calculator!$F$10,1)),ABS(MOD(A522/Calculator!$F$10,1)-0.5))),1)</f>
        <v>1</v>
      </c>
      <c r="C522" s="176" t="n">
        <f aca="false">IF(Calculator!$E$11="YES",IF(A522&lt;Calculator!$G$11,0,MIN(MIN(MOD(A522/Calculator!$F$11,1),1-MOD(A522/Calculator!$F$11,1)),ABS(MOD(A522/Calculator!$F$11,1)-0.5))),1)</f>
        <v>1</v>
      </c>
      <c r="D522" s="176" t="n">
        <f aca="false">IF(Calculator!$E$12="YES",IF(A522&lt;Calculator!$G$12,0,MIN(MIN(MOD(A522/Calculator!$F$12,1),1-MOD(A522/Calculator!$F$12,1)),ABS(MOD(A522/Calculator!$F$12,1)-0.5))),1)</f>
        <v>1</v>
      </c>
      <c r="E522" s="176" t="n">
        <f aca="false">IF(Calculator!$E$13="YES",IF(A522&lt;Calculator!$G$13,0,MIN(MIN(MOD(A522/Calculator!$F$13,1),1-MOD(A522/Calculator!$F$13,1)),ABS(MOD(A522/Calculator!$F$13,1)-0.5))),1)</f>
        <v>0.155052631578943</v>
      </c>
      <c r="F522" s="176" t="n">
        <f aca="false">IF(Calculator!$E$14="YES",IF(A522&lt;Calculator!$G$14,0,MIN(MIN(MOD(A522/Calculator!$F$14,1),1-MOD(A522/Calculator!$F$14,1)),ABS(MOD(A522/Calculator!$F$14,1)-0.5))),1)</f>
        <v>0.0286842105263085</v>
      </c>
      <c r="G522" s="176" t="n">
        <f aca="false">IF(Calculator!$E$15="YES",IF(A522&lt;Calculator!$G$15,0,MIN(MIN(MOD(A522/Calculator!$F$15,1),1-MOD(A522/Calculator!$F$15,1)),ABS(MOD(A522/Calculator!$F$15,1)-0.5))),1)</f>
        <v>0.140157894736843</v>
      </c>
      <c r="H522" s="176" t="n">
        <f aca="false">IF(Calculator!$E$16="YES",IF(A522&lt;Calculator!$G$16,0,MIN(MIN(MOD(A522/Calculator!$F$16,1),1-MOD(A522/Calculator!$F$16,1)),ABS(MOD(A522/Calculator!$F$16,1)-0.5))),1)</f>
        <v>0.209056842105269</v>
      </c>
      <c r="I522" s="176" t="n">
        <f aca="false">IF(Calculator!$E$17="YES",IF(A522&lt;Calculator!$G$17,0,MIN(MIN(MOD(A522/Calculator!$F$17,1),1-MOD(A522/Calculator!$F$17,1)),ABS(MOD(A522/Calculator!$F$17,1)-0.5))),1)</f>
        <v>0.0546842105263217</v>
      </c>
      <c r="J522" s="176" t="n">
        <f aca="false">IF(Calculator!$E$18="YES",IF(A522&lt;Calculator!$G$18,0,MIN(MIN(MOD(A522/Calculator!$F$18,1),1-MOD(A522/Calculator!$F$18,1)),ABS(MOD(A522/Calculator!$F$18,1)-0.5))),1)</f>
        <v>0.0765052631578982</v>
      </c>
      <c r="K522" s="176" t="n">
        <f aca="false">IF(Calculator!$E$19="YES",IF(A522&lt;Calculator!$G$19,0,MIN(MIN(MOD(A522/Calculator!$F$19,1),1-MOD(A522/Calculator!$F$19,1)),ABS(MOD(A522/Calculator!$F$19,1)-0.5))),1)</f>
        <v>0.0207368421052632</v>
      </c>
      <c r="L522" s="176" t="n">
        <f aca="false">IF(Calculator!$E$20="YES",IF(A522&lt;Calculator!$G$20,0,MIN(MIN(MOD(A522/Calculator!$F$20,1),1-MOD(A522/Calculator!$F$20,1)),ABS(MOD(A522/Calculator!$F$20,1)-0.5))),1)</f>
        <v>1</v>
      </c>
      <c r="M522" s="176" t="n">
        <f aca="false">MIN(B522:L522)</f>
        <v>0.0207368421052632</v>
      </c>
      <c r="N522" s="176" t="n">
        <f aca="false">SUMPRODUCT(($M$5:$M$555&gt;M522)*1)+SUMPRODUCT(($M$5:$M$555=M522)*(ROW($M$5:$M$555)&lt;ROW(M522)))+1</f>
        <v>284</v>
      </c>
      <c r="O522" s="176" t="str">
        <f aca="false">IF(M522&gt;=0.2,"★★★ EXCELLENT",IF(M522&gt;=0.12,"★★  GOOD",IF(M522&gt;=0.07,"★  FAIR",IF(M522&gt;=0.025,"⚠  MARGINAL","✗  AVOID"))))</f>
        <v>✗  AVOID</v>
      </c>
    </row>
    <row r="523" customFormat="false" ht="15" hidden="false" customHeight="true" outlineLevel="0" collapsed="false">
      <c r="A523" s="173" t="n">
        <v>56.8</v>
      </c>
      <c r="B523" s="174" t="n">
        <f aca="false">IF(Calculator!$E$10="YES",IF(A523&lt;Calculator!$G$10,0,MIN(MIN(MOD(A523/Calculator!$F$10,1),1-MOD(A523/Calculator!$F$10,1)),ABS(MOD(A523/Calculator!$F$10,1)-0.5))),1)</f>
        <v>1</v>
      </c>
      <c r="C523" s="174" t="n">
        <f aca="false">IF(Calculator!$E$11="YES",IF(A523&lt;Calculator!$G$11,0,MIN(MIN(MOD(A523/Calculator!$F$11,1),1-MOD(A523/Calculator!$F$11,1)),ABS(MOD(A523/Calculator!$F$11,1)-0.5))),1)</f>
        <v>1</v>
      </c>
      <c r="D523" s="174" t="n">
        <f aca="false">IF(Calculator!$E$12="YES",IF(A523&lt;Calculator!$G$12,0,MIN(MIN(MOD(A523/Calculator!$F$12,1),1-MOD(A523/Calculator!$F$12,1)),ABS(MOD(A523/Calculator!$F$12,1)-0.5))),1)</f>
        <v>1</v>
      </c>
      <c r="E523" s="174" t="n">
        <f aca="false">IF(Calculator!$E$13="YES",IF(A523&lt;Calculator!$G$13,0,MIN(MIN(MOD(A523/Calculator!$F$13,1),1-MOD(A523/Calculator!$F$13,1)),ABS(MOD(A523/Calculator!$F$13,1)-0.5))),1)</f>
        <v>0.150035087719294</v>
      </c>
      <c r="F523" s="174" t="n">
        <f aca="false">IF(Calculator!$E$14="YES",IF(A523&lt;Calculator!$G$14,0,MIN(MIN(MOD(A523/Calculator!$F$14,1),1-MOD(A523/Calculator!$F$14,1)),ABS(MOD(A523/Calculator!$F$14,1)-0.5))),1)</f>
        <v>0.0357894736842033</v>
      </c>
      <c r="G523" s="174" t="n">
        <f aca="false">IF(Calculator!$E$15="YES",IF(A523&lt;Calculator!$G$15,0,MIN(MIN(MOD(A523/Calculator!$F$15,1),1-MOD(A523/Calculator!$F$15,1)),ABS(MOD(A523/Calculator!$F$15,1)-0.5))),1)</f>
        <v>0.150105263157895</v>
      </c>
      <c r="H523" s="174" t="n">
        <f aca="false">IF(Calculator!$E$16="YES",IF(A523&lt;Calculator!$G$16,0,MIN(MIN(MOD(A523/Calculator!$F$16,1),1-MOD(A523/Calculator!$F$16,1)),ABS(MOD(A523/Calculator!$F$16,1)-0.5))),1)</f>
        <v>0.22177122807018</v>
      </c>
      <c r="I523" s="174" t="n">
        <f aca="false">IF(Calculator!$E$17="YES",IF(A523&lt;Calculator!$G$17,0,MIN(MIN(MOD(A523/Calculator!$F$17,1),1-MOD(A523/Calculator!$F$17,1)),ABS(MOD(A523/Calculator!$F$17,1)-0.5))),1)</f>
        <v>0.0397894736842179</v>
      </c>
      <c r="J523" s="174" t="n">
        <f aca="false">IF(Calculator!$E$18="YES",IF(A523&lt;Calculator!$G$18,0,MIN(MIN(MOD(A523/Calculator!$F$18,1),1-MOD(A523/Calculator!$F$18,1)),ABS(MOD(A523/Calculator!$F$18,1)-0.5))),1)</f>
        <v>0.0590035087719354</v>
      </c>
      <c r="K523" s="174" t="n">
        <f aca="false">IF(Calculator!$E$19="YES",IF(A523&lt;Calculator!$G$19,0,MIN(MIN(MOD(A523/Calculator!$F$19,1),1-MOD(A523/Calculator!$F$19,1)),ABS(MOD(A523/Calculator!$F$19,1)-0.5))),1)</f>
        <v>0.000491228070176319</v>
      </c>
      <c r="L523" s="174" t="n">
        <f aca="false">IF(Calculator!$E$20="YES",IF(A523&lt;Calculator!$G$20,0,MIN(MIN(MOD(A523/Calculator!$F$20,1),1-MOD(A523/Calculator!$F$20,1)),ABS(MOD(A523/Calculator!$F$20,1)-0.5))),1)</f>
        <v>1</v>
      </c>
      <c r="M523" s="174" t="n">
        <f aca="false">MIN(B523:L523)</f>
        <v>0.000491228070176319</v>
      </c>
      <c r="N523" s="174" t="n">
        <f aca="false">SUMPRODUCT(($M$5:$M$555&gt;M523)*1)+SUMPRODUCT(($M$5:$M$555=M523)*(ROW($M$5:$M$555)&lt;ROW(M523)))+1</f>
        <v>496</v>
      </c>
      <c r="O523" s="174" t="str">
        <f aca="false">IF(M523&gt;=0.2,"★★★ EXCELLENT",IF(M523&gt;=0.12,"★★  GOOD",IF(M523&gt;=0.07,"★  FAIR",IF(M523&gt;=0.025,"⚠  MARGINAL","✗  AVOID"))))</f>
        <v>✗  AVOID</v>
      </c>
    </row>
    <row r="524" customFormat="false" ht="15" hidden="false" customHeight="true" outlineLevel="0" collapsed="false">
      <c r="A524" s="175" t="n">
        <v>56.9</v>
      </c>
      <c r="B524" s="176" t="n">
        <f aca="false">IF(Calculator!$E$10="YES",IF(A524&lt;Calculator!$G$10,0,MIN(MIN(MOD(A524/Calculator!$F$10,1),1-MOD(A524/Calculator!$F$10,1)),ABS(MOD(A524/Calculator!$F$10,1)-0.5))),1)</f>
        <v>1</v>
      </c>
      <c r="C524" s="176" t="n">
        <f aca="false">IF(Calculator!$E$11="YES",IF(A524&lt;Calculator!$G$11,0,MIN(MIN(MOD(A524/Calculator!$F$11,1),1-MOD(A524/Calculator!$F$11,1)),ABS(MOD(A524/Calculator!$F$11,1)-0.5))),1)</f>
        <v>1</v>
      </c>
      <c r="D524" s="176" t="n">
        <f aca="false">IF(Calculator!$E$12="YES",IF(A524&lt;Calculator!$G$12,0,MIN(MIN(MOD(A524/Calculator!$F$12,1),1-MOD(A524/Calculator!$F$12,1)),ABS(MOD(A524/Calculator!$F$12,1)-0.5))),1)</f>
        <v>1</v>
      </c>
      <c r="E524" s="176" t="n">
        <f aca="false">IF(Calculator!$E$13="YES",IF(A524&lt;Calculator!$G$13,0,MIN(MIN(MOD(A524/Calculator!$F$13,1),1-MOD(A524/Calculator!$F$13,1)),ABS(MOD(A524/Calculator!$F$13,1)-0.5))),1)</f>
        <v>0.145017543859645</v>
      </c>
      <c r="F524" s="176" t="n">
        <f aca="false">IF(Calculator!$E$14="YES",IF(A524&lt;Calculator!$G$14,0,MIN(MIN(MOD(A524/Calculator!$F$14,1),1-MOD(A524/Calculator!$F$14,1)),ABS(MOD(A524/Calculator!$F$14,1)-0.5))),1)</f>
        <v>0.042894736842098</v>
      </c>
      <c r="G524" s="176" t="n">
        <f aca="false">IF(Calculator!$E$15="YES",IF(A524&lt;Calculator!$G$15,0,MIN(MIN(MOD(A524/Calculator!$F$15,1),1-MOD(A524/Calculator!$F$15,1)),ABS(MOD(A524/Calculator!$F$15,1)-0.5))),1)</f>
        <v>0.160052631578948</v>
      </c>
      <c r="H524" s="176" t="n">
        <f aca="false">IF(Calculator!$E$16="YES",IF(A524&lt;Calculator!$G$16,0,MIN(MIN(MOD(A524/Calculator!$F$16,1),1-MOD(A524/Calculator!$F$16,1)),ABS(MOD(A524/Calculator!$F$16,1)-0.5))),1)</f>
        <v>0.234485614035092</v>
      </c>
      <c r="I524" s="176" t="n">
        <f aca="false">IF(Calculator!$E$17="YES",IF(A524&lt;Calculator!$G$17,0,MIN(MIN(MOD(A524/Calculator!$F$17,1),1-MOD(A524/Calculator!$F$17,1)),ABS(MOD(A524/Calculator!$F$17,1)-0.5))),1)</f>
        <v>0.0248947368421124</v>
      </c>
      <c r="J524" s="176" t="n">
        <f aca="false">IF(Calculator!$E$18="YES",IF(A524&lt;Calculator!$G$18,0,MIN(MIN(MOD(A524/Calculator!$F$18,1),1-MOD(A524/Calculator!$F$18,1)),ABS(MOD(A524/Calculator!$F$18,1)-0.5))),1)</f>
        <v>0.0415017543859708</v>
      </c>
      <c r="K524" s="176" t="n">
        <f aca="false">IF(Calculator!$E$19="YES",IF(A524&lt;Calculator!$G$19,0,MIN(MIN(MOD(A524/Calculator!$F$19,1),1-MOD(A524/Calculator!$F$19,1)),ABS(MOD(A524/Calculator!$F$19,1)-0.5))),1)</f>
        <v>0.0197543859649123</v>
      </c>
      <c r="L524" s="176" t="n">
        <f aca="false">IF(Calculator!$E$20="YES",IF(A524&lt;Calculator!$G$20,0,MIN(MIN(MOD(A524/Calculator!$F$20,1),1-MOD(A524/Calculator!$F$20,1)),ABS(MOD(A524/Calculator!$F$20,1)-0.5))),1)</f>
        <v>1</v>
      </c>
      <c r="M524" s="176" t="n">
        <f aca="false">MIN(B524:L524)</f>
        <v>0.0197543859649123</v>
      </c>
      <c r="N524" s="176" t="n">
        <f aca="false">SUMPRODUCT(($M$5:$M$555&gt;M524)*1)+SUMPRODUCT(($M$5:$M$555=M524)*(ROW($M$5:$M$555)&lt;ROW(M524)))+1</f>
        <v>294</v>
      </c>
      <c r="O524" s="176" t="str">
        <f aca="false">IF(M524&gt;=0.2,"★★★ EXCELLENT",IF(M524&gt;=0.12,"★★  GOOD",IF(M524&gt;=0.07,"★  FAIR",IF(M524&gt;=0.025,"⚠  MARGINAL","✗  AVOID"))))</f>
        <v>✗  AVOID</v>
      </c>
    </row>
    <row r="525" customFormat="false" ht="15" hidden="false" customHeight="true" outlineLevel="0" collapsed="false">
      <c r="A525" s="173" t="n">
        <v>57</v>
      </c>
      <c r="B525" s="174" t="n">
        <f aca="false">IF(Calculator!$E$10="YES",IF(A525&lt;Calculator!$G$10,0,MIN(MIN(MOD(A525/Calculator!$F$10,1),1-MOD(A525/Calculator!$F$10,1)),ABS(MOD(A525/Calculator!$F$10,1)-0.5))),1)</f>
        <v>1</v>
      </c>
      <c r="C525" s="174" t="n">
        <f aca="false">IF(Calculator!$E$11="YES",IF(A525&lt;Calculator!$G$11,0,MIN(MIN(MOD(A525/Calculator!$F$11,1),1-MOD(A525/Calculator!$F$11,1)),ABS(MOD(A525/Calculator!$F$11,1)-0.5))),1)</f>
        <v>1</v>
      </c>
      <c r="D525" s="174" t="n">
        <f aca="false">IF(Calculator!$E$12="YES",IF(A525&lt;Calculator!$G$12,0,MIN(MIN(MOD(A525/Calculator!$F$12,1),1-MOD(A525/Calculator!$F$12,1)),ABS(MOD(A525/Calculator!$F$12,1)-0.5))),1)</f>
        <v>1</v>
      </c>
      <c r="E525" s="174" t="n">
        <f aca="false">IF(Calculator!$E$13="YES",IF(A525&lt;Calculator!$G$13,0,MIN(MIN(MOD(A525/Calculator!$F$13,1),1-MOD(A525/Calculator!$F$13,1)),ABS(MOD(A525/Calculator!$F$13,1)-0.5))),1)</f>
        <v>0.139999999999996</v>
      </c>
      <c r="F525" s="174" t="n">
        <f aca="false">IF(Calculator!$E$14="YES",IF(A525&lt;Calculator!$G$14,0,MIN(MIN(MOD(A525/Calculator!$F$14,1),1-MOD(A525/Calculator!$F$14,1)),ABS(MOD(A525/Calculator!$F$14,1)-0.5))),1)</f>
        <v>0.0499999999999927</v>
      </c>
      <c r="G525" s="174" t="n">
        <f aca="false">IF(Calculator!$E$15="YES",IF(A525&lt;Calculator!$G$15,0,MIN(MIN(MOD(A525/Calculator!$F$15,1),1-MOD(A525/Calculator!$F$15,1)),ABS(MOD(A525/Calculator!$F$15,1)-0.5))),1)</f>
        <v>0.170000000000001</v>
      </c>
      <c r="H525" s="174" t="n">
        <f aca="false">IF(Calculator!$E$16="YES",IF(A525&lt;Calculator!$G$16,0,MIN(MIN(MOD(A525/Calculator!$F$16,1),1-MOD(A525/Calculator!$F$16,1)),ABS(MOD(A525/Calculator!$F$16,1)-0.5))),1)</f>
        <v>0.247200000000005</v>
      </c>
      <c r="I525" s="174" t="n">
        <f aca="false">IF(Calculator!$E$17="YES",IF(A525&lt;Calculator!$G$17,0,MIN(MIN(MOD(A525/Calculator!$F$17,1),1-MOD(A525/Calculator!$F$17,1)),ABS(MOD(A525/Calculator!$F$17,1)-0.5))),1)</f>
        <v>0.0100000000000069</v>
      </c>
      <c r="J525" s="174" t="n">
        <f aca="false">IF(Calculator!$E$18="YES",IF(A525&lt;Calculator!$G$18,0,MIN(MIN(MOD(A525/Calculator!$F$18,1),1-MOD(A525/Calculator!$F$18,1)),ABS(MOD(A525/Calculator!$F$18,1)-0.5))),1)</f>
        <v>0.0240000000000045</v>
      </c>
      <c r="K525" s="174" t="n">
        <f aca="false">IF(Calculator!$E$19="YES",IF(A525&lt;Calculator!$G$19,0,MIN(MIN(MOD(A525/Calculator!$F$19,1),1-MOD(A525/Calculator!$F$19,1)),ABS(MOD(A525/Calculator!$F$19,1)-0.5))),1)</f>
        <v>0.0399999999999992</v>
      </c>
      <c r="L525" s="174" t="n">
        <f aca="false">IF(Calculator!$E$20="YES",IF(A525&lt;Calculator!$G$20,0,MIN(MIN(MOD(A525/Calculator!$F$20,1),1-MOD(A525/Calculator!$F$20,1)),ABS(MOD(A525/Calculator!$F$20,1)-0.5))),1)</f>
        <v>1</v>
      </c>
      <c r="M525" s="174" t="n">
        <f aca="false">MIN(B525:L525)</f>
        <v>0.0100000000000069</v>
      </c>
      <c r="N525" s="174" t="n">
        <f aca="false">SUMPRODUCT(($M$5:$M$555&gt;M525)*1)+SUMPRODUCT(($M$5:$M$555=M525)*(ROW($M$5:$M$555)&lt;ROW(M525)))+1</f>
        <v>377</v>
      </c>
      <c r="O525" s="174" t="str">
        <f aca="false">IF(M525&gt;=0.2,"★★★ EXCELLENT",IF(M525&gt;=0.12,"★★  GOOD",IF(M525&gt;=0.07,"★  FAIR",IF(M525&gt;=0.025,"⚠  MARGINAL","✗  AVOID"))))</f>
        <v>✗  AVOID</v>
      </c>
    </row>
    <row r="526" customFormat="false" ht="15" hidden="false" customHeight="true" outlineLevel="0" collapsed="false">
      <c r="A526" s="175" t="n">
        <v>57.1</v>
      </c>
      <c r="B526" s="176" t="n">
        <f aca="false">IF(Calculator!$E$10="YES",IF(A526&lt;Calculator!$G$10,0,MIN(MIN(MOD(A526/Calculator!$F$10,1),1-MOD(A526/Calculator!$F$10,1)),ABS(MOD(A526/Calculator!$F$10,1)-0.5))),1)</f>
        <v>1</v>
      </c>
      <c r="C526" s="176" t="n">
        <f aca="false">IF(Calculator!$E$11="YES",IF(A526&lt;Calculator!$G$11,0,MIN(MIN(MOD(A526/Calculator!$F$11,1),1-MOD(A526/Calculator!$F$11,1)),ABS(MOD(A526/Calculator!$F$11,1)-0.5))),1)</f>
        <v>1</v>
      </c>
      <c r="D526" s="176" t="n">
        <f aca="false">IF(Calculator!$E$12="YES",IF(A526&lt;Calculator!$G$12,0,MIN(MIN(MOD(A526/Calculator!$F$12,1),1-MOD(A526/Calculator!$F$12,1)),ABS(MOD(A526/Calculator!$F$12,1)-0.5))),1)</f>
        <v>1</v>
      </c>
      <c r="E526" s="176" t="n">
        <f aca="false">IF(Calculator!$E$13="YES",IF(A526&lt;Calculator!$G$13,0,MIN(MIN(MOD(A526/Calculator!$F$13,1),1-MOD(A526/Calculator!$F$13,1)),ABS(MOD(A526/Calculator!$F$13,1)-0.5))),1)</f>
        <v>0.134982456140347</v>
      </c>
      <c r="F526" s="176" t="n">
        <f aca="false">IF(Calculator!$E$14="YES",IF(A526&lt;Calculator!$G$14,0,MIN(MIN(MOD(A526/Calculator!$F$14,1),1-MOD(A526/Calculator!$F$14,1)),ABS(MOD(A526/Calculator!$F$14,1)-0.5))),1)</f>
        <v>0.0571052631578874</v>
      </c>
      <c r="G526" s="176" t="n">
        <f aca="false">IF(Calculator!$E$15="YES",IF(A526&lt;Calculator!$G$15,0,MIN(MIN(MOD(A526/Calculator!$F$15,1),1-MOD(A526/Calculator!$F$15,1)),ABS(MOD(A526/Calculator!$F$15,1)-0.5))),1)</f>
        <v>0.179947368421053</v>
      </c>
      <c r="H526" s="176" t="n">
        <f aca="false">IF(Calculator!$E$16="YES",IF(A526&lt;Calculator!$G$16,0,MIN(MIN(MOD(A526/Calculator!$F$16,1),1-MOD(A526/Calculator!$F$16,1)),ABS(MOD(A526/Calculator!$F$16,1)-0.5))),1)</f>
        <v>0.240085614035083</v>
      </c>
      <c r="I526" s="176" t="n">
        <f aca="false">IF(Calculator!$E$17="YES",IF(A526&lt;Calculator!$G$17,0,MIN(MIN(MOD(A526/Calculator!$F$17,1),1-MOD(A526/Calculator!$F$17,1)),ABS(MOD(A526/Calculator!$F$17,1)-0.5))),1)</f>
        <v>0.00489473684209862</v>
      </c>
      <c r="J526" s="176" t="n">
        <f aca="false">IF(Calculator!$E$18="YES",IF(A526&lt;Calculator!$G$18,0,MIN(MIN(MOD(A526/Calculator!$F$18,1),1-MOD(A526/Calculator!$F$18,1)),ABS(MOD(A526/Calculator!$F$18,1)-0.5))),1)</f>
        <v>0.00649824561403989</v>
      </c>
      <c r="K526" s="176" t="n">
        <f aca="false">IF(Calculator!$E$19="YES",IF(A526&lt;Calculator!$G$19,0,MIN(MIN(MOD(A526/Calculator!$F$19,1),1-MOD(A526/Calculator!$F$19,1)),ABS(MOD(A526/Calculator!$F$19,1)-0.5))),1)</f>
        <v>0.0602456140350878</v>
      </c>
      <c r="L526" s="176" t="n">
        <f aca="false">IF(Calculator!$E$20="YES",IF(A526&lt;Calculator!$G$20,0,MIN(MIN(MOD(A526/Calculator!$F$20,1),1-MOD(A526/Calculator!$F$20,1)),ABS(MOD(A526/Calculator!$F$20,1)-0.5))),1)</f>
        <v>1</v>
      </c>
      <c r="M526" s="176" t="n">
        <f aca="false">MIN(B526:L526)</f>
        <v>0.00489473684209862</v>
      </c>
      <c r="N526" s="176" t="n">
        <f aca="false">SUMPRODUCT(($M$5:$M$555&gt;M526)*1)+SUMPRODUCT(($M$5:$M$555=M526)*(ROW($M$5:$M$555)&lt;ROW(M526)))+1</f>
        <v>435</v>
      </c>
      <c r="O526" s="176" t="str">
        <f aca="false">IF(M526&gt;=0.2,"★★★ EXCELLENT",IF(M526&gt;=0.12,"★★  GOOD",IF(M526&gt;=0.07,"★  FAIR",IF(M526&gt;=0.025,"⚠  MARGINAL","✗  AVOID"))))</f>
        <v>✗  AVOID</v>
      </c>
    </row>
    <row r="527" customFormat="false" ht="15" hidden="false" customHeight="true" outlineLevel="0" collapsed="false">
      <c r="A527" s="173" t="n">
        <v>57.2</v>
      </c>
      <c r="B527" s="174" t="n">
        <f aca="false">IF(Calculator!$E$10="YES",IF(A527&lt;Calculator!$G$10,0,MIN(MIN(MOD(A527/Calculator!$F$10,1),1-MOD(A527/Calculator!$F$10,1)),ABS(MOD(A527/Calculator!$F$10,1)-0.5))),1)</f>
        <v>1</v>
      </c>
      <c r="C527" s="174" t="n">
        <f aca="false">IF(Calculator!$E$11="YES",IF(A527&lt;Calculator!$G$11,0,MIN(MIN(MOD(A527/Calculator!$F$11,1),1-MOD(A527/Calculator!$F$11,1)),ABS(MOD(A527/Calculator!$F$11,1)-0.5))),1)</f>
        <v>1</v>
      </c>
      <c r="D527" s="174" t="n">
        <f aca="false">IF(Calculator!$E$12="YES",IF(A527&lt;Calculator!$G$12,0,MIN(MIN(MOD(A527/Calculator!$F$12,1),1-MOD(A527/Calculator!$F$12,1)),ABS(MOD(A527/Calculator!$F$12,1)-0.5))),1)</f>
        <v>1</v>
      </c>
      <c r="E527" s="174" t="n">
        <f aca="false">IF(Calculator!$E$13="YES",IF(A527&lt;Calculator!$G$13,0,MIN(MIN(MOD(A527/Calculator!$F$13,1),1-MOD(A527/Calculator!$F$13,1)),ABS(MOD(A527/Calculator!$F$13,1)-0.5))),1)</f>
        <v>0.129964912280697</v>
      </c>
      <c r="F527" s="174" t="n">
        <f aca="false">IF(Calculator!$E$14="YES",IF(A527&lt;Calculator!$G$14,0,MIN(MIN(MOD(A527/Calculator!$F$14,1),1-MOD(A527/Calculator!$F$14,1)),ABS(MOD(A527/Calculator!$F$14,1)-0.5))),1)</f>
        <v>0.0642105263157822</v>
      </c>
      <c r="G527" s="174" t="n">
        <f aca="false">IF(Calculator!$E$15="YES",IF(A527&lt;Calculator!$G$15,0,MIN(MIN(MOD(A527/Calculator!$F$15,1),1-MOD(A527/Calculator!$F$15,1)),ABS(MOD(A527/Calculator!$F$15,1)-0.5))),1)</f>
        <v>0.189894736842106</v>
      </c>
      <c r="H527" s="174" t="n">
        <f aca="false">IF(Calculator!$E$16="YES",IF(A527&lt;Calculator!$G$16,0,MIN(MIN(MOD(A527/Calculator!$F$16,1),1-MOD(A527/Calculator!$F$16,1)),ABS(MOD(A527/Calculator!$F$16,1)-0.5))),1)</f>
        <v>0.227371228070171</v>
      </c>
      <c r="I527" s="174" t="n">
        <f aca="false">IF(Calculator!$E$17="YES",IF(A527&lt;Calculator!$G$17,0,MIN(MIN(MOD(A527/Calculator!$F$17,1),1-MOD(A527/Calculator!$F$17,1)),ABS(MOD(A527/Calculator!$F$17,1)-0.5))),1)</f>
        <v>0.0197894736842041</v>
      </c>
      <c r="J527" s="174" t="n">
        <f aca="false">IF(Calculator!$E$18="YES",IF(A527&lt;Calculator!$G$18,0,MIN(MIN(MOD(A527/Calculator!$F$18,1),1-MOD(A527/Calculator!$F$18,1)),ABS(MOD(A527/Calculator!$F$18,1)-0.5))),1)</f>
        <v>0.0110035087719247</v>
      </c>
      <c r="K527" s="174" t="n">
        <f aca="false">IF(Calculator!$E$19="YES",IF(A527&lt;Calculator!$G$19,0,MIN(MIN(MOD(A527/Calculator!$F$19,1),1-MOD(A527/Calculator!$F$19,1)),ABS(MOD(A527/Calculator!$F$19,1)-0.5))),1)</f>
        <v>0.0804912280701764</v>
      </c>
      <c r="L527" s="174" t="n">
        <f aca="false">IF(Calculator!$E$20="YES",IF(A527&lt;Calculator!$G$20,0,MIN(MIN(MOD(A527/Calculator!$F$20,1),1-MOD(A527/Calculator!$F$20,1)),ABS(MOD(A527/Calculator!$F$20,1)-0.5))),1)</f>
        <v>1</v>
      </c>
      <c r="M527" s="174" t="n">
        <f aca="false">MIN(B527:L527)</f>
        <v>0.0110035087719247</v>
      </c>
      <c r="N527" s="174" t="n">
        <f aca="false">SUMPRODUCT(($M$5:$M$555&gt;M527)*1)+SUMPRODUCT(($M$5:$M$555=M527)*(ROW($M$5:$M$555)&lt;ROW(M527)))+1</f>
        <v>367</v>
      </c>
      <c r="O527" s="174" t="str">
        <f aca="false">IF(M527&gt;=0.2,"★★★ EXCELLENT",IF(M527&gt;=0.12,"★★  GOOD",IF(M527&gt;=0.07,"★  FAIR",IF(M527&gt;=0.025,"⚠  MARGINAL","✗  AVOID"))))</f>
        <v>✗  AVOID</v>
      </c>
    </row>
    <row r="528" customFormat="false" ht="15" hidden="false" customHeight="true" outlineLevel="0" collapsed="false">
      <c r="A528" s="175" t="n">
        <v>57.3</v>
      </c>
      <c r="B528" s="176" t="n">
        <f aca="false">IF(Calculator!$E$10="YES",IF(A528&lt;Calculator!$G$10,0,MIN(MIN(MOD(A528/Calculator!$F$10,1),1-MOD(A528/Calculator!$F$10,1)),ABS(MOD(A528/Calculator!$F$10,1)-0.5))),1)</f>
        <v>1</v>
      </c>
      <c r="C528" s="176" t="n">
        <f aca="false">IF(Calculator!$E$11="YES",IF(A528&lt;Calculator!$G$11,0,MIN(MIN(MOD(A528/Calculator!$F$11,1),1-MOD(A528/Calculator!$F$11,1)),ABS(MOD(A528/Calculator!$F$11,1)-0.5))),1)</f>
        <v>1</v>
      </c>
      <c r="D528" s="176" t="n">
        <f aca="false">IF(Calculator!$E$12="YES",IF(A528&lt;Calculator!$G$12,0,MIN(MIN(MOD(A528/Calculator!$F$12,1),1-MOD(A528/Calculator!$F$12,1)),ABS(MOD(A528/Calculator!$F$12,1)-0.5))),1)</f>
        <v>1</v>
      </c>
      <c r="E528" s="176" t="n">
        <f aca="false">IF(Calculator!$E$13="YES",IF(A528&lt;Calculator!$G$13,0,MIN(MIN(MOD(A528/Calculator!$F$13,1),1-MOD(A528/Calculator!$F$13,1)),ABS(MOD(A528/Calculator!$F$13,1)-0.5))),1)</f>
        <v>0.124947368421048</v>
      </c>
      <c r="F528" s="176" t="n">
        <f aca="false">IF(Calculator!$E$14="YES",IF(A528&lt;Calculator!$G$14,0,MIN(MIN(MOD(A528/Calculator!$F$14,1),1-MOD(A528/Calculator!$F$14,1)),ABS(MOD(A528/Calculator!$F$14,1)-0.5))),1)</f>
        <v>0.0713157894736769</v>
      </c>
      <c r="G528" s="176" t="n">
        <f aca="false">IF(Calculator!$E$15="YES",IF(A528&lt;Calculator!$G$15,0,MIN(MIN(MOD(A528/Calculator!$F$15,1),1-MOD(A528/Calculator!$F$15,1)),ABS(MOD(A528/Calculator!$F$15,1)-0.5))),1)</f>
        <v>0.199842105263159</v>
      </c>
      <c r="H528" s="176" t="n">
        <f aca="false">IF(Calculator!$E$16="YES",IF(A528&lt;Calculator!$G$16,0,MIN(MIN(MOD(A528/Calculator!$F$16,1),1-MOD(A528/Calculator!$F$16,1)),ABS(MOD(A528/Calculator!$F$16,1)-0.5))),1)</f>
        <v>0.214656842105258</v>
      </c>
      <c r="I528" s="176" t="n">
        <f aca="false">IF(Calculator!$E$17="YES",IF(A528&lt;Calculator!$G$17,0,MIN(MIN(MOD(A528/Calculator!$F$17,1),1-MOD(A528/Calculator!$F$17,1)),ABS(MOD(A528/Calculator!$F$17,1)-0.5))),1)</f>
        <v>0.0346842105263097</v>
      </c>
      <c r="J528" s="176" t="n">
        <f aca="false">IF(Calculator!$E$18="YES",IF(A528&lt;Calculator!$G$18,0,MIN(MIN(MOD(A528/Calculator!$F$18,1),1-MOD(A528/Calculator!$F$18,1)),ABS(MOD(A528/Calculator!$F$18,1)-0.5))),1)</f>
        <v>0.0285052631578893</v>
      </c>
      <c r="K528" s="176" t="n">
        <f aca="false">IF(Calculator!$E$19="YES",IF(A528&lt;Calculator!$G$19,0,MIN(MIN(MOD(A528/Calculator!$F$19,1),1-MOD(A528/Calculator!$F$19,1)),ABS(MOD(A528/Calculator!$F$19,1)-0.5))),1)</f>
        <v>0.100736842105263</v>
      </c>
      <c r="L528" s="176" t="n">
        <f aca="false">IF(Calculator!$E$20="YES",IF(A528&lt;Calculator!$G$20,0,MIN(MIN(MOD(A528/Calculator!$F$20,1),1-MOD(A528/Calculator!$F$20,1)),ABS(MOD(A528/Calculator!$F$20,1)-0.5))),1)</f>
        <v>1</v>
      </c>
      <c r="M528" s="176" t="n">
        <f aca="false">MIN(B528:L528)</f>
        <v>0.0285052631578893</v>
      </c>
      <c r="N528" s="176" t="n">
        <f aca="false">SUMPRODUCT(($M$5:$M$555&gt;M528)*1)+SUMPRODUCT(($M$5:$M$555=M528)*(ROW($M$5:$M$555)&lt;ROW(M528)))+1</f>
        <v>224</v>
      </c>
      <c r="O528" s="176" t="str">
        <f aca="false">IF(M528&gt;=0.2,"★★★ EXCELLENT",IF(M528&gt;=0.12,"★★  GOOD",IF(M528&gt;=0.07,"★  FAIR",IF(M528&gt;=0.025,"⚠  MARGINAL","✗  AVOID"))))</f>
        <v>⚠  MARGINAL</v>
      </c>
    </row>
    <row r="529" customFormat="false" ht="15" hidden="false" customHeight="true" outlineLevel="0" collapsed="false">
      <c r="A529" s="173" t="n">
        <v>57.4</v>
      </c>
      <c r="B529" s="174" t="n">
        <f aca="false">IF(Calculator!$E$10="YES",IF(A529&lt;Calculator!$G$10,0,MIN(MIN(MOD(A529/Calculator!$F$10,1),1-MOD(A529/Calculator!$F$10,1)),ABS(MOD(A529/Calculator!$F$10,1)-0.5))),1)</f>
        <v>1</v>
      </c>
      <c r="C529" s="174" t="n">
        <f aca="false">IF(Calculator!$E$11="YES",IF(A529&lt;Calculator!$G$11,0,MIN(MIN(MOD(A529/Calculator!$F$11,1),1-MOD(A529/Calculator!$F$11,1)),ABS(MOD(A529/Calculator!$F$11,1)-0.5))),1)</f>
        <v>1</v>
      </c>
      <c r="D529" s="174" t="n">
        <f aca="false">IF(Calculator!$E$12="YES",IF(A529&lt;Calculator!$G$12,0,MIN(MIN(MOD(A529/Calculator!$F$12,1),1-MOD(A529/Calculator!$F$12,1)),ABS(MOD(A529/Calculator!$F$12,1)-0.5))),1)</f>
        <v>1</v>
      </c>
      <c r="E529" s="174" t="n">
        <f aca="false">IF(Calculator!$E$13="YES",IF(A529&lt;Calculator!$G$13,0,MIN(MIN(MOD(A529/Calculator!$F$13,1),1-MOD(A529/Calculator!$F$13,1)),ABS(MOD(A529/Calculator!$F$13,1)-0.5))),1)</f>
        <v>0.1199298245614</v>
      </c>
      <c r="F529" s="174" t="n">
        <f aca="false">IF(Calculator!$E$14="YES",IF(A529&lt;Calculator!$G$14,0,MIN(MIN(MOD(A529/Calculator!$F$14,1),1-MOD(A529/Calculator!$F$14,1)),ABS(MOD(A529/Calculator!$F$14,1)-0.5))),1)</f>
        <v>0.0784210526315716</v>
      </c>
      <c r="G529" s="174" t="n">
        <f aca="false">IF(Calculator!$E$15="YES",IF(A529&lt;Calculator!$G$15,0,MIN(MIN(MOD(A529/Calculator!$F$15,1),1-MOD(A529/Calculator!$F$15,1)),ABS(MOD(A529/Calculator!$F$15,1)-0.5))),1)</f>
        <v>0.209789473684211</v>
      </c>
      <c r="H529" s="174" t="n">
        <f aca="false">IF(Calculator!$E$16="YES",IF(A529&lt;Calculator!$G$16,0,MIN(MIN(MOD(A529/Calculator!$F$16,1),1-MOD(A529/Calculator!$F$16,1)),ABS(MOD(A529/Calculator!$F$16,1)-0.5))),1)</f>
        <v>0.201942456140346</v>
      </c>
      <c r="I529" s="174" t="n">
        <f aca="false">IF(Calculator!$E$17="YES",IF(A529&lt;Calculator!$G$17,0,MIN(MIN(MOD(A529/Calculator!$F$17,1),1-MOD(A529/Calculator!$F$17,1)),ABS(MOD(A529/Calculator!$F$17,1)-0.5))),1)</f>
        <v>0.0495789473684152</v>
      </c>
      <c r="J529" s="174" t="n">
        <f aca="false">IF(Calculator!$E$18="YES",IF(A529&lt;Calculator!$G$18,0,MIN(MIN(MOD(A529/Calculator!$F$18,1),1-MOD(A529/Calculator!$F$18,1)),ABS(MOD(A529/Calculator!$F$18,1)-0.5))),1)</f>
        <v>0.0460070175438538</v>
      </c>
      <c r="K529" s="174" t="n">
        <f aca="false">IF(Calculator!$E$19="YES",IF(A529&lt;Calculator!$G$19,0,MIN(MIN(MOD(A529/Calculator!$F$19,1),1-MOD(A529/Calculator!$F$19,1)),ABS(MOD(A529/Calculator!$F$19,1)-0.5))),1)</f>
        <v>0.12098245614035</v>
      </c>
      <c r="L529" s="174" t="n">
        <f aca="false">IF(Calculator!$E$20="YES",IF(A529&lt;Calculator!$G$20,0,MIN(MIN(MOD(A529/Calculator!$F$20,1),1-MOD(A529/Calculator!$F$20,1)),ABS(MOD(A529/Calculator!$F$20,1)-0.5))),1)</f>
        <v>1</v>
      </c>
      <c r="M529" s="174" t="n">
        <f aca="false">MIN(B529:L529)</f>
        <v>0.0460070175438538</v>
      </c>
      <c r="N529" s="174" t="n">
        <f aca="false">SUMPRODUCT(($M$5:$M$555&gt;M529)*1)+SUMPRODUCT(($M$5:$M$555=M529)*(ROW($M$5:$M$555)&lt;ROW(M529)))+1</f>
        <v>134</v>
      </c>
      <c r="O529" s="174" t="str">
        <f aca="false">IF(M529&gt;=0.2,"★★★ EXCELLENT",IF(M529&gt;=0.12,"★★  GOOD",IF(M529&gt;=0.07,"★  FAIR",IF(M529&gt;=0.025,"⚠  MARGINAL","✗  AVOID"))))</f>
        <v>⚠  MARGINAL</v>
      </c>
    </row>
    <row r="530" customFormat="false" ht="15" hidden="false" customHeight="true" outlineLevel="0" collapsed="false">
      <c r="A530" s="175" t="n">
        <v>57.5</v>
      </c>
      <c r="B530" s="176" t="n">
        <f aca="false">IF(Calculator!$E$10="YES",IF(A530&lt;Calculator!$G$10,0,MIN(MIN(MOD(A530/Calculator!$F$10,1),1-MOD(A530/Calculator!$F$10,1)),ABS(MOD(A530/Calculator!$F$10,1)-0.5))),1)</f>
        <v>1</v>
      </c>
      <c r="C530" s="176" t="n">
        <f aca="false">IF(Calculator!$E$11="YES",IF(A530&lt;Calculator!$G$11,0,MIN(MIN(MOD(A530/Calculator!$F$11,1),1-MOD(A530/Calculator!$F$11,1)),ABS(MOD(A530/Calculator!$F$11,1)-0.5))),1)</f>
        <v>1</v>
      </c>
      <c r="D530" s="176" t="n">
        <f aca="false">IF(Calculator!$E$12="YES",IF(A530&lt;Calculator!$G$12,0,MIN(MIN(MOD(A530/Calculator!$F$12,1),1-MOD(A530/Calculator!$F$12,1)),ABS(MOD(A530/Calculator!$F$12,1)-0.5))),1)</f>
        <v>1</v>
      </c>
      <c r="E530" s="176" t="n">
        <f aca="false">IF(Calculator!$E$13="YES",IF(A530&lt;Calculator!$G$13,0,MIN(MIN(MOD(A530/Calculator!$F$13,1),1-MOD(A530/Calculator!$F$13,1)),ABS(MOD(A530/Calculator!$F$13,1)-0.5))),1)</f>
        <v>0.11491228070175</v>
      </c>
      <c r="F530" s="176" t="n">
        <f aca="false">IF(Calculator!$E$14="YES",IF(A530&lt;Calculator!$G$14,0,MIN(MIN(MOD(A530/Calculator!$F$14,1),1-MOD(A530/Calculator!$F$14,1)),ABS(MOD(A530/Calculator!$F$14,1)-0.5))),1)</f>
        <v>0.0855263157894664</v>
      </c>
      <c r="G530" s="176" t="n">
        <f aca="false">IF(Calculator!$E$15="YES",IF(A530&lt;Calculator!$G$15,0,MIN(MIN(MOD(A530/Calculator!$F$15,1),1-MOD(A530/Calculator!$F$15,1)),ABS(MOD(A530/Calculator!$F$15,1)-0.5))),1)</f>
        <v>0.219736842105264</v>
      </c>
      <c r="H530" s="176" t="n">
        <f aca="false">IF(Calculator!$E$16="YES",IF(A530&lt;Calculator!$G$16,0,MIN(MIN(MOD(A530/Calculator!$F$16,1),1-MOD(A530/Calculator!$F$16,1)),ABS(MOD(A530/Calculator!$F$16,1)-0.5))),1)</f>
        <v>0.189228070175433</v>
      </c>
      <c r="I530" s="176" t="n">
        <f aca="false">IF(Calculator!$E$17="YES",IF(A530&lt;Calculator!$G$17,0,MIN(MIN(MOD(A530/Calculator!$F$17,1),1-MOD(A530/Calculator!$F$17,1)),ABS(MOD(A530/Calculator!$F$17,1)-0.5))),1)</f>
        <v>0.0644736842105207</v>
      </c>
      <c r="J530" s="176" t="n">
        <f aca="false">IF(Calculator!$E$18="YES",IF(A530&lt;Calculator!$G$18,0,MIN(MIN(MOD(A530/Calculator!$F$18,1),1-MOD(A530/Calculator!$F$18,1)),ABS(MOD(A530/Calculator!$F$18,1)-0.5))),1)</f>
        <v>0.0635087719298202</v>
      </c>
      <c r="K530" s="176" t="n">
        <f aca="false">IF(Calculator!$E$19="YES",IF(A530&lt;Calculator!$G$19,0,MIN(MIN(MOD(A530/Calculator!$F$19,1),1-MOD(A530/Calculator!$F$19,1)),ABS(MOD(A530/Calculator!$F$19,1)-0.5))),1)</f>
        <v>0.141228070175439</v>
      </c>
      <c r="L530" s="176" t="n">
        <f aca="false">IF(Calculator!$E$20="YES",IF(A530&lt;Calculator!$G$20,0,MIN(MIN(MOD(A530/Calculator!$F$20,1),1-MOD(A530/Calculator!$F$20,1)),ABS(MOD(A530/Calculator!$F$20,1)-0.5))),1)</f>
        <v>1</v>
      </c>
      <c r="M530" s="176" t="n">
        <f aca="false">MIN(B530:L530)</f>
        <v>0.0635087719298202</v>
      </c>
      <c r="N530" s="176" t="n">
        <f aca="false">SUMPRODUCT(($M$5:$M$555&gt;M530)*1)+SUMPRODUCT(($M$5:$M$555=M530)*(ROW($M$5:$M$555)&lt;ROW(M530)))+1</f>
        <v>78</v>
      </c>
      <c r="O530" s="176" t="str">
        <f aca="false">IF(M530&gt;=0.2,"★★★ EXCELLENT",IF(M530&gt;=0.12,"★★  GOOD",IF(M530&gt;=0.07,"★  FAIR",IF(M530&gt;=0.025,"⚠  MARGINAL","✗  AVOID"))))</f>
        <v>⚠  MARGINAL</v>
      </c>
    </row>
    <row r="531" customFormat="false" ht="15" hidden="false" customHeight="true" outlineLevel="0" collapsed="false">
      <c r="A531" s="173" t="n">
        <v>57.6</v>
      </c>
      <c r="B531" s="174" t="n">
        <f aca="false">IF(Calculator!$E$10="YES",IF(A531&lt;Calculator!$G$10,0,MIN(MIN(MOD(A531/Calculator!$F$10,1),1-MOD(A531/Calculator!$F$10,1)),ABS(MOD(A531/Calculator!$F$10,1)-0.5))),1)</f>
        <v>1</v>
      </c>
      <c r="C531" s="174" t="n">
        <f aca="false">IF(Calculator!$E$11="YES",IF(A531&lt;Calculator!$G$11,0,MIN(MIN(MOD(A531/Calculator!$F$11,1),1-MOD(A531/Calculator!$F$11,1)),ABS(MOD(A531/Calculator!$F$11,1)-0.5))),1)</f>
        <v>1</v>
      </c>
      <c r="D531" s="174" t="n">
        <f aca="false">IF(Calculator!$E$12="YES",IF(A531&lt;Calculator!$G$12,0,MIN(MIN(MOD(A531/Calculator!$F$12,1),1-MOD(A531/Calculator!$F$12,1)),ABS(MOD(A531/Calculator!$F$12,1)-0.5))),1)</f>
        <v>1</v>
      </c>
      <c r="E531" s="174" t="n">
        <f aca="false">IF(Calculator!$E$13="YES",IF(A531&lt;Calculator!$G$13,0,MIN(MIN(MOD(A531/Calculator!$F$13,1),1-MOD(A531/Calculator!$F$13,1)),ABS(MOD(A531/Calculator!$F$13,1)-0.5))),1)</f>
        <v>0.109894736842101</v>
      </c>
      <c r="F531" s="174" t="n">
        <f aca="false">IF(Calculator!$E$14="YES",IF(A531&lt;Calculator!$G$14,0,MIN(MIN(MOD(A531/Calculator!$F$14,1),1-MOD(A531/Calculator!$F$14,1)),ABS(MOD(A531/Calculator!$F$14,1)-0.5))),1)</f>
        <v>0.0926315789473611</v>
      </c>
      <c r="G531" s="174" t="n">
        <f aca="false">IF(Calculator!$E$15="YES",IF(A531&lt;Calculator!$G$15,0,MIN(MIN(MOD(A531/Calculator!$F$15,1),1-MOD(A531/Calculator!$F$15,1)),ABS(MOD(A531/Calculator!$F$15,1)-0.5))),1)</f>
        <v>0.229684210526316</v>
      </c>
      <c r="H531" s="174" t="n">
        <f aca="false">IF(Calculator!$E$16="YES",IF(A531&lt;Calculator!$G$16,0,MIN(MIN(MOD(A531/Calculator!$F$16,1),1-MOD(A531/Calculator!$F$16,1)),ABS(MOD(A531/Calculator!$F$16,1)-0.5))),1)</f>
        <v>0.176513684210521</v>
      </c>
      <c r="I531" s="174" t="n">
        <f aca="false">IF(Calculator!$E$17="YES",IF(A531&lt;Calculator!$G$17,0,MIN(MIN(MOD(A531/Calculator!$F$17,1),1-MOD(A531/Calculator!$F$17,1)),ABS(MOD(A531/Calculator!$F$17,1)-0.5))),1)</f>
        <v>0.0793684210526244</v>
      </c>
      <c r="J531" s="174" t="n">
        <f aca="false">IF(Calculator!$E$18="YES",IF(A531&lt;Calculator!$G$18,0,MIN(MIN(MOD(A531/Calculator!$F$18,1),1-MOD(A531/Calculator!$F$18,1)),ABS(MOD(A531/Calculator!$F$18,1)-0.5))),1)</f>
        <v>0.0810105263157848</v>
      </c>
      <c r="K531" s="174" t="n">
        <f aca="false">IF(Calculator!$E$19="YES",IF(A531&lt;Calculator!$G$19,0,MIN(MIN(MOD(A531/Calculator!$F$19,1),1-MOD(A531/Calculator!$F$19,1)),ABS(MOD(A531/Calculator!$F$19,1)-0.5))),1)</f>
        <v>0.161473684210527</v>
      </c>
      <c r="L531" s="174" t="n">
        <f aca="false">IF(Calculator!$E$20="YES",IF(A531&lt;Calculator!$G$20,0,MIN(MIN(MOD(A531/Calculator!$F$20,1),1-MOD(A531/Calculator!$F$20,1)),ABS(MOD(A531/Calculator!$F$20,1)-0.5))),1)</f>
        <v>1</v>
      </c>
      <c r="M531" s="174" t="n">
        <f aca="false">MIN(B531:L531)</f>
        <v>0.0793684210526244</v>
      </c>
      <c r="N531" s="174" t="n">
        <f aca="false">SUMPRODUCT(($M$5:$M$555&gt;M531)*1)+SUMPRODUCT(($M$5:$M$555=M531)*(ROW($M$5:$M$555)&lt;ROW(M531)))+1</f>
        <v>46</v>
      </c>
      <c r="O531" s="174" t="str">
        <f aca="false">IF(M531&gt;=0.2,"★★★ EXCELLENT",IF(M531&gt;=0.12,"★★  GOOD",IF(M531&gt;=0.07,"★  FAIR",IF(M531&gt;=0.025,"⚠  MARGINAL","✗  AVOID"))))</f>
        <v>★  FAIR</v>
      </c>
    </row>
    <row r="532" customFormat="false" ht="15" hidden="false" customHeight="true" outlineLevel="0" collapsed="false">
      <c r="A532" s="175" t="n">
        <v>57.7</v>
      </c>
      <c r="B532" s="176" t="n">
        <f aca="false">IF(Calculator!$E$10="YES",IF(A532&lt;Calculator!$G$10,0,MIN(MIN(MOD(A532/Calculator!$F$10,1),1-MOD(A532/Calculator!$F$10,1)),ABS(MOD(A532/Calculator!$F$10,1)-0.5))),1)</f>
        <v>1</v>
      </c>
      <c r="C532" s="176" t="n">
        <f aca="false">IF(Calculator!$E$11="YES",IF(A532&lt;Calculator!$G$11,0,MIN(MIN(MOD(A532/Calculator!$F$11,1),1-MOD(A532/Calculator!$F$11,1)),ABS(MOD(A532/Calculator!$F$11,1)-0.5))),1)</f>
        <v>1</v>
      </c>
      <c r="D532" s="176" t="n">
        <f aca="false">IF(Calculator!$E$12="YES",IF(A532&lt;Calculator!$G$12,0,MIN(MIN(MOD(A532/Calculator!$F$12,1),1-MOD(A532/Calculator!$F$12,1)),ABS(MOD(A532/Calculator!$F$12,1)-0.5))),1)</f>
        <v>1</v>
      </c>
      <c r="E532" s="176" t="n">
        <f aca="false">IF(Calculator!$E$13="YES",IF(A532&lt;Calculator!$G$13,0,MIN(MIN(MOD(A532/Calculator!$F$13,1),1-MOD(A532/Calculator!$F$13,1)),ABS(MOD(A532/Calculator!$F$13,1)-0.5))),1)</f>
        <v>0.104877192982452</v>
      </c>
      <c r="F532" s="176" t="n">
        <f aca="false">IF(Calculator!$E$14="YES",IF(A532&lt;Calculator!$G$14,0,MIN(MIN(MOD(A532/Calculator!$F$14,1),1-MOD(A532/Calculator!$F$14,1)),ABS(MOD(A532/Calculator!$F$14,1)-0.5))),1)</f>
        <v>0.0997368421052558</v>
      </c>
      <c r="G532" s="176" t="n">
        <f aca="false">IF(Calculator!$E$15="YES",IF(A532&lt;Calculator!$G$15,0,MIN(MIN(MOD(A532/Calculator!$F$15,1),1-MOD(A532/Calculator!$F$15,1)),ABS(MOD(A532/Calculator!$F$15,1)-0.5))),1)</f>
        <v>0.239631578947369</v>
      </c>
      <c r="H532" s="176" t="n">
        <f aca="false">IF(Calculator!$E$16="YES",IF(A532&lt;Calculator!$G$16,0,MIN(MIN(MOD(A532/Calculator!$F$16,1),1-MOD(A532/Calculator!$F$16,1)),ABS(MOD(A532/Calculator!$F$16,1)-0.5))),1)</f>
        <v>0.163799298245609</v>
      </c>
      <c r="I532" s="176" t="n">
        <f aca="false">IF(Calculator!$E$17="YES",IF(A532&lt;Calculator!$G$17,0,MIN(MIN(MOD(A532/Calculator!$F$17,1),1-MOD(A532/Calculator!$F$17,1)),ABS(MOD(A532/Calculator!$F$17,1)-0.5))),1)</f>
        <v>0.0942631578947299</v>
      </c>
      <c r="J532" s="176" t="n">
        <f aca="false">IF(Calculator!$E$18="YES",IF(A532&lt;Calculator!$G$18,0,MIN(MIN(MOD(A532/Calculator!$F$18,1),1-MOD(A532/Calculator!$F$18,1)),ABS(MOD(A532/Calculator!$F$18,1)-0.5))),1)</f>
        <v>0.0985122807017493</v>
      </c>
      <c r="K532" s="176" t="n">
        <f aca="false">IF(Calculator!$E$19="YES",IF(A532&lt;Calculator!$G$19,0,MIN(MIN(MOD(A532/Calculator!$F$19,1),1-MOD(A532/Calculator!$F$19,1)),ABS(MOD(A532/Calculator!$F$19,1)-0.5))),1)</f>
        <v>0.181719298245614</v>
      </c>
      <c r="L532" s="176" t="n">
        <f aca="false">IF(Calculator!$E$20="YES",IF(A532&lt;Calculator!$G$20,0,MIN(MIN(MOD(A532/Calculator!$F$20,1),1-MOD(A532/Calculator!$F$20,1)),ABS(MOD(A532/Calculator!$F$20,1)-0.5))),1)</f>
        <v>1</v>
      </c>
      <c r="M532" s="176" t="n">
        <f aca="false">MIN(B532:L532)</f>
        <v>0.0942631578947299</v>
      </c>
      <c r="N532" s="176" t="n">
        <f aca="false">SUMPRODUCT(($M$5:$M$555&gt;M532)*1)+SUMPRODUCT(($M$5:$M$555=M532)*(ROW($M$5:$M$555)&lt;ROW(M532)))+1</f>
        <v>21</v>
      </c>
      <c r="O532" s="176" t="str">
        <f aca="false">IF(M532&gt;=0.2,"★★★ EXCELLENT",IF(M532&gt;=0.12,"★★  GOOD",IF(M532&gt;=0.07,"★  FAIR",IF(M532&gt;=0.025,"⚠  MARGINAL","✗  AVOID"))))</f>
        <v>★  FAIR</v>
      </c>
    </row>
    <row r="533" customFormat="false" ht="15" hidden="false" customHeight="true" outlineLevel="0" collapsed="false">
      <c r="A533" s="173" t="n">
        <v>57.8</v>
      </c>
      <c r="B533" s="174" t="n">
        <f aca="false">IF(Calculator!$E$10="YES",IF(A533&lt;Calculator!$G$10,0,MIN(MIN(MOD(A533/Calculator!$F$10,1),1-MOD(A533/Calculator!$F$10,1)),ABS(MOD(A533/Calculator!$F$10,1)-0.5))),1)</f>
        <v>1</v>
      </c>
      <c r="C533" s="174" t="n">
        <f aca="false">IF(Calculator!$E$11="YES",IF(A533&lt;Calculator!$G$11,0,MIN(MIN(MOD(A533/Calculator!$F$11,1),1-MOD(A533/Calculator!$F$11,1)),ABS(MOD(A533/Calculator!$F$11,1)-0.5))),1)</f>
        <v>1</v>
      </c>
      <c r="D533" s="174" t="n">
        <f aca="false">IF(Calculator!$E$12="YES",IF(A533&lt;Calculator!$G$12,0,MIN(MIN(MOD(A533/Calculator!$F$12,1),1-MOD(A533/Calculator!$F$12,1)),ABS(MOD(A533/Calculator!$F$12,1)-0.5))),1)</f>
        <v>1</v>
      </c>
      <c r="E533" s="174" t="n">
        <f aca="false">IF(Calculator!$E$13="YES",IF(A533&lt;Calculator!$G$13,0,MIN(MIN(MOD(A533/Calculator!$F$13,1),1-MOD(A533/Calculator!$F$13,1)),ABS(MOD(A533/Calculator!$F$13,1)-0.5))),1)</f>
        <v>0.099859649122803</v>
      </c>
      <c r="F533" s="174" t="n">
        <f aca="false">IF(Calculator!$E$14="YES",IF(A533&lt;Calculator!$G$14,0,MIN(MIN(MOD(A533/Calculator!$F$14,1),1-MOD(A533/Calculator!$F$14,1)),ABS(MOD(A533/Calculator!$F$14,1)-0.5))),1)</f>
        <v>0.106842105263151</v>
      </c>
      <c r="G533" s="174" t="n">
        <f aca="false">IF(Calculator!$E$15="YES",IF(A533&lt;Calculator!$G$15,0,MIN(MIN(MOD(A533/Calculator!$F$15,1),1-MOD(A533/Calculator!$F$15,1)),ABS(MOD(A533/Calculator!$F$15,1)-0.5))),1)</f>
        <v>0.249578947368422</v>
      </c>
      <c r="H533" s="174" t="n">
        <f aca="false">IF(Calculator!$E$16="YES",IF(A533&lt;Calculator!$G$16,0,MIN(MIN(MOD(A533/Calculator!$F$16,1),1-MOD(A533/Calculator!$F$16,1)),ABS(MOD(A533/Calculator!$F$16,1)-0.5))),1)</f>
        <v>0.151084912280697</v>
      </c>
      <c r="I533" s="174" t="n">
        <f aca="false">IF(Calculator!$E$17="YES",IF(A533&lt;Calculator!$G$17,0,MIN(MIN(MOD(A533/Calculator!$F$17,1),1-MOD(A533/Calculator!$F$17,1)),ABS(MOD(A533/Calculator!$F$17,1)-0.5))),1)</f>
        <v>0.109157894736835</v>
      </c>
      <c r="J533" s="174" t="n">
        <f aca="false">IF(Calculator!$E$18="YES",IF(A533&lt;Calculator!$G$18,0,MIN(MIN(MOD(A533/Calculator!$F$18,1),1-MOD(A533/Calculator!$F$18,1)),ABS(MOD(A533/Calculator!$F$18,1)-0.5))),1)</f>
        <v>0.116014035087714</v>
      </c>
      <c r="K533" s="174" t="n">
        <f aca="false">IF(Calculator!$E$19="YES",IF(A533&lt;Calculator!$G$19,0,MIN(MIN(MOD(A533/Calculator!$F$19,1),1-MOD(A533/Calculator!$F$19,1)),ABS(MOD(A533/Calculator!$F$19,1)-0.5))),1)</f>
        <v>0.201964912280701</v>
      </c>
      <c r="L533" s="174" t="n">
        <f aca="false">IF(Calculator!$E$20="YES",IF(A533&lt;Calculator!$G$20,0,MIN(MIN(MOD(A533/Calculator!$F$20,1),1-MOD(A533/Calculator!$F$20,1)),ABS(MOD(A533/Calculator!$F$20,1)-0.5))),1)</f>
        <v>1</v>
      </c>
      <c r="M533" s="174" t="n">
        <f aca="false">MIN(B533:L533)</f>
        <v>0.099859649122803</v>
      </c>
      <c r="N533" s="174" t="n">
        <f aca="false">SUMPRODUCT(($M$5:$M$555&gt;M533)*1)+SUMPRODUCT(($M$5:$M$555=M533)*(ROW($M$5:$M$555)&lt;ROW(M533)))+1</f>
        <v>15</v>
      </c>
      <c r="O533" s="174" t="str">
        <f aca="false">IF(M533&gt;=0.2,"★★★ EXCELLENT",IF(M533&gt;=0.12,"★★  GOOD",IF(M533&gt;=0.07,"★  FAIR",IF(M533&gt;=0.025,"⚠  MARGINAL","✗  AVOID"))))</f>
        <v>★  FAIR</v>
      </c>
    </row>
    <row r="534" customFormat="false" ht="15" hidden="false" customHeight="true" outlineLevel="0" collapsed="false">
      <c r="A534" s="175" t="n">
        <v>57.9</v>
      </c>
      <c r="B534" s="176" t="n">
        <f aca="false">IF(Calculator!$E$10="YES",IF(A534&lt;Calculator!$G$10,0,MIN(MIN(MOD(A534/Calculator!$F$10,1),1-MOD(A534/Calculator!$F$10,1)),ABS(MOD(A534/Calculator!$F$10,1)-0.5))),1)</f>
        <v>1</v>
      </c>
      <c r="C534" s="176" t="n">
        <f aca="false">IF(Calculator!$E$11="YES",IF(A534&lt;Calculator!$G$11,0,MIN(MIN(MOD(A534/Calculator!$F$11,1),1-MOD(A534/Calculator!$F$11,1)),ABS(MOD(A534/Calculator!$F$11,1)-0.5))),1)</f>
        <v>1</v>
      </c>
      <c r="D534" s="176" t="n">
        <f aca="false">IF(Calculator!$E$12="YES",IF(A534&lt;Calculator!$G$12,0,MIN(MIN(MOD(A534/Calculator!$F$12,1),1-MOD(A534/Calculator!$F$12,1)),ABS(MOD(A534/Calculator!$F$12,1)-0.5))),1)</f>
        <v>1</v>
      </c>
      <c r="E534" s="176" t="n">
        <f aca="false">IF(Calculator!$E$13="YES",IF(A534&lt;Calculator!$G$13,0,MIN(MIN(MOD(A534/Calculator!$F$13,1),1-MOD(A534/Calculator!$F$13,1)),ABS(MOD(A534/Calculator!$F$13,1)-0.5))),1)</f>
        <v>0.0948421052631536</v>
      </c>
      <c r="F534" s="176" t="n">
        <f aca="false">IF(Calculator!$E$14="YES",IF(A534&lt;Calculator!$G$14,0,MIN(MIN(MOD(A534/Calculator!$F$14,1),1-MOD(A534/Calculator!$F$14,1)),ABS(MOD(A534/Calculator!$F$14,1)-0.5))),1)</f>
        <v>0.113947368421045</v>
      </c>
      <c r="G534" s="176" t="n">
        <f aca="false">IF(Calculator!$E$15="YES",IF(A534&lt;Calculator!$G$15,0,MIN(MIN(MOD(A534/Calculator!$F$15,1),1-MOD(A534/Calculator!$F$15,1)),ABS(MOD(A534/Calculator!$F$15,1)-0.5))),1)</f>
        <v>0.240473684210526</v>
      </c>
      <c r="H534" s="176" t="n">
        <f aca="false">IF(Calculator!$E$16="YES",IF(A534&lt;Calculator!$G$16,0,MIN(MIN(MOD(A534/Calculator!$F$16,1),1-MOD(A534/Calculator!$F$16,1)),ABS(MOD(A534/Calculator!$F$16,1)-0.5))),1)</f>
        <v>0.138370526315785</v>
      </c>
      <c r="I534" s="176" t="n">
        <f aca="false">IF(Calculator!$E$17="YES",IF(A534&lt;Calculator!$G$17,0,MIN(MIN(MOD(A534/Calculator!$F$17,1),1-MOD(A534/Calculator!$F$17,1)),ABS(MOD(A534/Calculator!$F$17,1)-0.5))),1)</f>
        <v>0.124052631578941</v>
      </c>
      <c r="J534" s="176" t="n">
        <f aca="false">IF(Calculator!$E$18="YES",IF(A534&lt;Calculator!$G$18,0,MIN(MIN(MOD(A534/Calculator!$F$18,1),1-MOD(A534/Calculator!$F$18,1)),ABS(MOD(A534/Calculator!$F$18,1)-0.5))),1)</f>
        <v>0.133515789473678</v>
      </c>
      <c r="K534" s="176" t="n">
        <f aca="false">IF(Calculator!$E$19="YES",IF(A534&lt;Calculator!$G$19,0,MIN(MIN(MOD(A534/Calculator!$F$19,1),1-MOD(A534/Calculator!$F$19,1)),ABS(MOD(A534/Calculator!$F$19,1)-0.5))),1)</f>
        <v>0.22221052631579</v>
      </c>
      <c r="L534" s="176" t="n">
        <f aca="false">IF(Calculator!$E$20="YES",IF(A534&lt;Calculator!$G$20,0,MIN(MIN(MOD(A534/Calculator!$F$20,1),1-MOD(A534/Calculator!$F$20,1)),ABS(MOD(A534/Calculator!$F$20,1)-0.5))),1)</f>
        <v>1</v>
      </c>
      <c r="M534" s="176" t="n">
        <f aca="false">MIN(B534:L534)</f>
        <v>0.0948421052631536</v>
      </c>
      <c r="N534" s="176" t="n">
        <f aca="false">SUMPRODUCT(($M$5:$M$555&gt;M534)*1)+SUMPRODUCT(($M$5:$M$555=M534)*(ROW($M$5:$M$555)&lt;ROW(M534)))+1</f>
        <v>20</v>
      </c>
      <c r="O534" s="176" t="str">
        <f aca="false">IF(M534&gt;=0.2,"★★★ EXCELLENT",IF(M534&gt;=0.12,"★★  GOOD",IF(M534&gt;=0.07,"★  FAIR",IF(M534&gt;=0.025,"⚠  MARGINAL","✗  AVOID"))))</f>
        <v>★  FAIR</v>
      </c>
    </row>
    <row r="535" customFormat="false" ht="15" hidden="false" customHeight="true" outlineLevel="0" collapsed="false">
      <c r="A535" s="173" t="n">
        <v>58</v>
      </c>
      <c r="B535" s="174" t="n">
        <f aca="false">IF(Calculator!$E$10="YES",IF(A535&lt;Calculator!$G$10,0,MIN(MIN(MOD(A535/Calculator!$F$10,1),1-MOD(A535/Calculator!$F$10,1)),ABS(MOD(A535/Calculator!$F$10,1)-0.5))),1)</f>
        <v>1</v>
      </c>
      <c r="C535" s="174" t="n">
        <f aca="false">IF(Calculator!$E$11="YES",IF(A535&lt;Calculator!$G$11,0,MIN(MIN(MOD(A535/Calculator!$F$11,1),1-MOD(A535/Calculator!$F$11,1)),ABS(MOD(A535/Calculator!$F$11,1)-0.5))),1)</f>
        <v>1</v>
      </c>
      <c r="D535" s="174" t="n">
        <f aca="false">IF(Calculator!$E$12="YES",IF(A535&lt;Calculator!$G$12,0,MIN(MIN(MOD(A535/Calculator!$F$12,1),1-MOD(A535/Calculator!$F$12,1)),ABS(MOD(A535/Calculator!$F$12,1)-0.5))),1)</f>
        <v>1</v>
      </c>
      <c r="E535" s="174" t="n">
        <f aca="false">IF(Calculator!$E$13="YES",IF(A535&lt;Calculator!$G$13,0,MIN(MIN(MOD(A535/Calculator!$F$13,1),1-MOD(A535/Calculator!$F$13,1)),ABS(MOD(A535/Calculator!$F$13,1)-0.5))),1)</f>
        <v>0.0898245614035047</v>
      </c>
      <c r="F535" s="174" t="n">
        <f aca="false">IF(Calculator!$E$14="YES",IF(A535&lt;Calculator!$G$14,0,MIN(MIN(MOD(A535/Calculator!$F$14,1),1-MOD(A535/Calculator!$F$14,1)),ABS(MOD(A535/Calculator!$F$14,1)-0.5))),1)</f>
        <v>0.12105263157894</v>
      </c>
      <c r="G535" s="174" t="n">
        <f aca="false">IF(Calculator!$E$15="YES",IF(A535&lt;Calculator!$G$15,0,MIN(MIN(MOD(A535/Calculator!$F$15,1),1-MOD(A535/Calculator!$F$15,1)),ABS(MOD(A535/Calculator!$F$15,1)-0.5))),1)</f>
        <v>0.230526315789473</v>
      </c>
      <c r="H535" s="174" t="n">
        <f aca="false">IF(Calculator!$E$16="YES",IF(A535&lt;Calculator!$G$16,0,MIN(MIN(MOD(A535/Calculator!$F$16,1),1-MOD(A535/Calculator!$F$16,1)),ABS(MOD(A535/Calculator!$F$16,1)-0.5))),1)</f>
        <v>0.125656140350872</v>
      </c>
      <c r="I535" s="174" t="n">
        <f aca="false">IF(Calculator!$E$17="YES",IF(A535&lt;Calculator!$G$17,0,MIN(MIN(MOD(A535/Calculator!$F$17,1),1-MOD(A535/Calculator!$F$17,1)),ABS(MOD(A535/Calculator!$F$17,1)-0.5))),1)</f>
        <v>0.138947368421047</v>
      </c>
      <c r="J535" s="174" t="n">
        <f aca="false">IF(Calculator!$E$18="YES",IF(A535&lt;Calculator!$G$18,0,MIN(MIN(MOD(A535/Calculator!$F$18,1),1-MOD(A535/Calculator!$F$18,1)),ABS(MOD(A535/Calculator!$F$18,1)-0.5))),1)</f>
        <v>0.151017543859645</v>
      </c>
      <c r="K535" s="174" t="n">
        <f aca="false">IF(Calculator!$E$19="YES",IF(A535&lt;Calculator!$G$19,0,MIN(MIN(MOD(A535/Calculator!$F$19,1),1-MOD(A535/Calculator!$F$19,1)),ABS(MOD(A535/Calculator!$F$19,1)-0.5))),1)</f>
        <v>0.242456140350876</v>
      </c>
      <c r="L535" s="174" t="n">
        <f aca="false">IF(Calculator!$E$20="YES",IF(A535&lt;Calculator!$G$20,0,MIN(MIN(MOD(A535/Calculator!$F$20,1),1-MOD(A535/Calculator!$F$20,1)),ABS(MOD(A535/Calculator!$F$20,1)-0.5))),1)</f>
        <v>1</v>
      </c>
      <c r="M535" s="174" t="n">
        <f aca="false">MIN(B535:L535)</f>
        <v>0.0898245614035047</v>
      </c>
      <c r="N535" s="174" t="n">
        <f aca="false">SUMPRODUCT(($M$5:$M$555&gt;M535)*1)+SUMPRODUCT(($M$5:$M$555=M535)*(ROW($M$5:$M$555)&lt;ROW(M535)))+1</f>
        <v>27</v>
      </c>
      <c r="O535" s="174" t="str">
        <f aca="false">IF(M535&gt;=0.2,"★★★ EXCELLENT",IF(M535&gt;=0.12,"★★  GOOD",IF(M535&gt;=0.07,"★  FAIR",IF(M535&gt;=0.025,"⚠  MARGINAL","✗  AVOID"))))</f>
        <v>★  FAIR</v>
      </c>
    </row>
    <row r="536" customFormat="false" ht="15" hidden="false" customHeight="true" outlineLevel="0" collapsed="false">
      <c r="A536" s="175" t="n">
        <v>58.1</v>
      </c>
      <c r="B536" s="176" t="n">
        <f aca="false">IF(Calculator!$E$10="YES",IF(A536&lt;Calculator!$G$10,0,MIN(MIN(MOD(A536/Calculator!$F$10,1),1-MOD(A536/Calculator!$F$10,1)),ABS(MOD(A536/Calculator!$F$10,1)-0.5))),1)</f>
        <v>1</v>
      </c>
      <c r="C536" s="176" t="n">
        <f aca="false">IF(Calculator!$E$11="YES",IF(A536&lt;Calculator!$G$11,0,MIN(MIN(MOD(A536/Calculator!$F$11,1),1-MOD(A536/Calculator!$F$11,1)),ABS(MOD(A536/Calculator!$F$11,1)-0.5))),1)</f>
        <v>1</v>
      </c>
      <c r="D536" s="176" t="n">
        <f aca="false">IF(Calculator!$E$12="YES",IF(A536&lt;Calculator!$G$12,0,MIN(MIN(MOD(A536/Calculator!$F$12,1),1-MOD(A536/Calculator!$F$12,1)),ABS(MOD(A536/Calculator!$F$12,1)-0.5))),1)</f>
        <v>1</v>
      </c>
      <c r="E536" s="176" t="n">
        <f aca="false">IF(Calculator!$E$13="YES",IF(A536&lt;Calculator!$G$13,0,MIN(MIN(MOD(A536/Calculator!$F$13,1),1-MOD(A536/Calculator!$F$13,1)),ABS(MOD(A536/Calculator!$F$13,1)-0.5))),1)</f>
        <v>0.0848070175438553</v>
      </c>
      <c r="F536" s="176" t="n">
        <f aca="false">IF(Calculator!$E$14="YES",IF(A536&lt;Calculator!$G$14,0,MIN(MIN(MOD(A536/Calculator!$F$14,1),1-MOD(A536/Calculator!$F$14,1)),ABS(MOD(A536/Calculator!$F$14,1)-0.5))),1)</f>
        <v>0.128157894736835</v>
      </c>
      <c r="G536" s="176" t="n">
        <f aca="false">IF(Calculator!$E$15="YES",IF(A536&lt;Calculator!$G$15,0,MIN(MIN(MOD(A536/Calculator!$F$15,1),1-MOD(A536/Calculator!$F$15,1)),ABS(MOD(A536/Calculator!$F$15,1)-0.5))),1)</f>
        <v>0.220578947368421</v>
      </c>
      <c r="H536" s="176" t="n">
        <f aca="false">IF(Calculator!$E$16="YES",IF(A536&lt;Calculator!$G$16,0,MIN(MIN(MOD(A536/Calculator!$F$16,1),1-MOD(A536/Calculator!$F$16,1)),ABS(MOD(A536/Calculator!$F$16,1)-0.5))),1)</f>
        <v>0.11294175438596</v>
      </c>
      <c r="I536" s="176" t="n">
        <f aca="false">IF(Calculator!$E$17="YES",IF(A536&lt;Calculator!$G$17,0,MIN(MIN(MOD(A536/Calculator!$F$17,1),1-MOD(A536/Calculator!$F$17,1)),ABS(MOD(A536/Calculator!$F$17,1)-0.5))),1)</f>
        <v>0.153842105263152</v>
      </c>
      <c r="J536" s="176" t="n">
        <f aca="false">IF(Calculator!$E$18="YES",IF(A536&lt;Calculator!$G$18,0,MIN(MIN(MOD(A536/Calculator!$F$18,1),1-MOD(A536/Calculator!$F$18,1)),ABS(MOD(A536/Calculator!$F$18,1)-0.5))),1)</f>
        <v>0.168519298245609</v>
      </c>
      <c r="K536" s="176" t="n">
        <f aca="false">IF(Calculator!$E$19="YES",IF(A536&lt;Calculator!$G$19,0,MIN(MIN(MOD(A536/Calculator!$F$19,1),1-MOD(A536/Calculator!$F$19,1)),ABS(MOD(A536/Calculator!$F$19,1)-0.5))),1)</f>
        <v>0.237298245614035</v>
      </c>
      <c r="L536" s="176" t="n">
        <f aca="false">IF(Calculator!$E$20="YES",IF(A536&lt;Calculator!$G$20,0,MIN(MIN(MOD(A536/Calculator!$F$20,1),1-MOD(A536/Calculator!$F$20,1)),ABS(MOD(A536/Calculator!$F$20,1)-0.5))),1)</f>
        <v>1</v>
      </c>
      <c r="M536" s="176" t="n">
        <f aca="false">MIN(B536:L536)</f>
        <v>0.0848070175438553</v>
      </c>
      <c r="N536" s="176" t="n">
        <f aca="false">SUMPRODUCT(($M$5:$M$555&gt;M536)*1)+SUMPRODUCT(($M$5:$M$555=M536)*(ROW($M$5:$M$555)&lt;ROW(M536)))+1</f>
        <v>35</v>
      </c>
      <c r="O536" s="176" t="str">
        <f aca="false">IF(M536&gt;=0.2,"★★★ EXCELLENT",IF(M536&gt;=0.12,"★★  GOOD",IF(M536&gt;=0.07,"★  FAIR",IF(M536&gt;=0.025,"⚠  MARGINAL","✗  AVOID"))))</f>
        <v>★  FAIR</v>
      </c>
    </row>
    <row r="537" customFormat="false" ht="15" hidden="false" customHeight="true" outlineLevel="0" collapsed="false">
      <c r="A537" s="173" t="n">
        <v>58.2</v>
      </c>
      <c r="B537" s="174" t="n">
        <f aca="false">IF(Calculator!$E$10="YES",IF(A537&lt;Calculator!$G$10,0,MIN(MIN(MOD(A537/Calculator!$F$10,1),1-MOD(A537/Calculator!$F$10,1)),ABS(MOD(A537/Calculator!$F$10,1)-0.5))),1)</f>
        <v>1</v>
      </c>
      <c r="C537" s="174" t="n">
        <f aca="false">IF(Calculator!$E$11="YES",IF(A537&lt;Calculator!$G$11,0,MIN(MIN(MOD(A537/Calculator!$F$11,1),1-MOD(A537/Calculator!$F$11,1)),ABS(MOD(A537/Calculator!$F$11,1)-0.5))),1)</f>
        <v>1</v>
      </c>
      <c r="D537" s="174" t="n">
        <f aca="false">IF(Calculator!$E$12="YES",IF(A537&lt;Calculator!$G$12,0,MIN(MIN(MOD(A537/Calculator!$F$12,1),1-MOD(A537/Calculator!$F$12,1)),ABS(MOD(A537/Calculator!$F$12,1)-0.5))),1)</f>
        <v>1</v>
      </c>
      <c r="E537" s="174" t="n">
        <f aca="false">IF(Calculator!$E$13="YES",IF(A537&lt;Calculator!$G$13,0,MIN(MIN(MOD(A537/Calculator!$F$13,1),1-MOD(A537/Calculator!$F$13,1)),ABS(MOD(A537/Calculator!$F$13,1)-0.5))),1)</f>
        <v>0.0797894736842064</v>
      </c>
      <c r="F537" s="174" t="n">
        <f aca="false">IF(Calculator!$E$14="YES",IF(A537&lt;Calculator!$G$14,0,MIN(MIN(MOD(A537/Calculator!$F$14,1),1-MOD(A537/Calculator!$F$14,1)),ABS(MOD(A537/Calculator!$F$14,1)-0.5))),1)</f>
        <v>0.135263157894729</v>
      </c>
      <c r="G537" s="174" t="n">
        <f aca="false">IF(Calculator!$E$15="YES",IF(A537&lt;Calculator!$G$15,0,MIN(MIN(MOD(A537/Calculator!$F$15,1),1-MOD(A537/Calculator!$F$15,1)),ABS(MOD(A537/Calculator!$F$15,1)-0.5))),1)</f>
        <v>0.210631578947368</v>
      </c>
      <c r="H537" s="174" t="n">
        <f aca="false">IF(Calculator!$E$16="YES",IF(A537&lt;Calculator!$G$16,0,MIN(MIN(MOD(A537/Calculator!$F$16,1),1-MOD(A537/Calculator!$F$16,1)),ABS(MOD(A537/Calculator!$F$16,1)-0.5))),1)</f>
        <v>0.100227368421047</v>
      </c>
      <c r="I537" s="174" t="n">
        <f aca="false">IF(Calculator!$E$17="YES",IF(A537&lt;Calculator!$G$17,0,MIN(MIN(MOD(A537/Calculator!$F$17,1),1-MOD(A537/Calculator!$F$17,1)),ABS(MOD(A537/Calculator!$F$17,1)-0.5))),1)</f>
        <v>0.168736842105258</v>
      </c>
      <c r="J537" s="174" t="n">
        <f aca="false">IF(Calculator!$E$18="YES",IF(A537&lt;Calculator!$G$18,0,MIN(MIN(MOD(A537/Calculator!$F$18,1),1-MOD(A537/Calculator!$F$18,1)),ABS(MOD(A537/Calculator!$F$18,1)-0.5))),1)</f>
        <v>0.186021052631574</v>
      </c>
      <c r="K537" s="174" t="n">
        <f aca="false">IF(Calculator!$E$19="YES",IF(A537&lt;Calculator!$G$19,0,MIN(MIN(MOD(A537/Calculator!$F$19,1),1-MOD(A537/Calculator!$F$19,1)),ABS(MOD(A537/Calculator!$F$19,1)-0.5))),1)</f>
        <v>0.217052631578946</v>
      </c>
      <c r="L537" s="174" t="n">
        <f aca="false">IF(Calculator!$E$20="YES",IF(A537&lt;Calculator!$G$20,0,MIN(MIN(MOD(A537/Calculator!$F$20,1),1-MOD(A537/Calculator!$F$20,1)),ABS(MOD(A537/Calculator!$F$20,1)-0.5))),1)</f>
        <v>1</v>
      </c>
      <c r="M537" s="174" t="n">
        <f aca="false">MIN(B537:L537)</f>
        <v>0.0797894736842064</v>
      </c>
      <c r="N537" s="174" t="n">
        <f aca="false">SUMPRODUCT(($M$5:$M$555&gt;M537)*1)+SUMPRODUCT(($M$5:$M$555=M537)*(ROW($M$5:$M$555)&lt;ROW(M537)))+1</f>
        <v>45</v>
      </c>
      <c r="O537" s="174" t="str">
        <f aca="false">IF(M537&gt;=0.2,"★★★ EXCELLENT",IF(M537&gt;=0.12,"★★  GOOD",IF(M537&gt;=0.07,"★  FAIR",IF(M537&gt;=0.025,"⚠  MARGINAL","✗  AVOID"))))</f>
        <v>★  FAIR</v>
      </c>
    </row>
    <row r="538" customFormat="false" ht="15" hidden="false" customHeight="true" outlineLevel="0" collapsed="false">
      <c r="A538" s="175" t="n">
        <v>58.3</v>
      </c>
      <c r="B538" s="176" t="n">
        <f aca="false">IF(Calculator!$E$10="YES",IF(A538&lt;Calculator!$G$10,0,MIN(MIN(MOD(A538/Calculator!$F$10,1),1-MOD(A538/Calculator!$F$10,1)),ABS(MOD(A538/Calculator!$F$10,1)-0.5))),1)</f>
        <v>1</v>
      </c>
      <c r="C538" s="176" t="n">
        <f aca="false">IF(Calculator!$E$11="YES",IF(A538&lt;Calculator!$G$11,0,MIN(MIN(MOD(A538/Calculator!$F$11,1),1-MOD(A538/Calculator!$F$11,1)),ABS(MOD(A538/Calculator!$F$11,1)-0.5))),1)</f>
        <v>1</v>
      </c>
      <c r="D538" s="176" t="n">
        <f aca="false">IF(Calculator!$E$12="YES",IF(A538&lt;Calculator!$G$12,0,MIN(MIN(MOD(A538/Calculator!$F$12,1),1-MOD(A538/Calculator!$F$12,1)),ABS(MOD(A538/Calculator!$F$12,1)-0.5))),1)</f>
        <v>1</v>
      </c>
      <c r="E538" s="176" t="n">
        <f aca="false">IF(Calculator!$E$13="YES",IF(A538&lt;Calculator!$G$13,0,MIN(MIN(MOD(A538/Calculator!$F$13,1),1-MOD(A538/Calculator!$F$13,1)),ABS(MOD(A538/Calculator!$F$13,1)-0.5))),1)</f>
        <v>0.0747719298245575</v>
      </c>
      <c r="F538" s="176" t="n">
        <f aca="false">IF(Calculator!$E$14="YES",IF(A538&lt;Calculator!$G$14,0,MIN(MIN(MOD(A538/Calculator!$F$14,1),1-MOD(A538/Calculator!$F$14,1)),ABS(MOD(A538/Calculator!$F$14,1)-0.5))),1)</f>
        <v>0.142368421052624</v>
      </c>
      <c r="G538" s="176" t="n">
        <f aca="false">IF(Calculator!$E$15="YES",IF(A538&lt;Calculator!$G$15,0,MIN(MIN(MOD(A538/Calculator!$F$15,1),1-MOD(A538/Calculator!$F$15,1)),ABS(MOD(A538/Calculator!$F$15,1)-0.5))),1)</f>
        <v>0.200684210526315</v>
      </c>
      <c r="H538" s="176" t="n">
        <f aca="false">IF(Calculator!$E$16="YES",IF(A538&lt;Calculator!$G$16,0,MIN(MIN(MOD(A538/Calculator!$F$16,1),1-MOD(A538/Calculator!$F$16,1)),ABS(MOD(A538/Calculator!$F$16,1)-0.5))),1)</f>
        <v>0.0875129824561354</v>
      </c>
      <c r="I538" s="176" t="n">
        <f aca="false">IF(Calculator!$E$17="YES",IF(A538&lt;Calculator!$G$17,0,MIN(MIN(MOD(A538/Calculator!$F$17,1),1-MOD(A538/Calculator!$F$17,1)),ABS(MOD(A538/Calculator!$F$17,1)-0.5))),1)</f>
        <v>0.183631578947361</v>
      </c>
      <c r="J538" s="176" t="n">
        <f aca="false">IF(Calculator!$E$18="YES",IF(A538&lt;Calculator!$G$18,0,MIN(MIN(MOD(A538/Calculator!$F$18,1),1-MOD(A538/Calculator!$F$18,1)),ABS(MOD(A538/Calculator!$F$18,1)-0.5))),1)</f>
        <v>0.203522807017539</v>
      </c>
      <c r="K538" s="176" t="n">
        <f aca="false">IF(Calculator!$E$19="YES",IF(A538&lt;Calculator!$G$19,0,MIN(MIN(MOD(A538/Calculator!$F$19,1),1-MOD(A538/Calculator!$F$19,1)),ABS(MOD(A538/Calculator!$F$19,1)-0.5))),1)</f>
        <v>0.196807017543861</v>
      </c>
      <c r="L538" s="176" t="n">
        <f aca="false">IF(Calculator!$E$20="YES",IF(A538&lt;Calculator!$G$20,0,MIN(MIN(MOD(A538/Calculator!$F$20,1),1-MOD(A538/Calculator!$F$20,1)),ABS(MOD(A538/Calculator!$F$20,1)-0.5))),1)</f>
        <v>1</v>
      </c>
      <c r="M538" s="176" t="n">
        <f aca="false">MIN(B538:L538)</f>
        <v>0.0747719298245575</v>
      </c>
      <c r="N538" s="176" t="n">
        <f aca="false">SUMPRODUCT(($M$5:$M$555&gt;M538)*1)+SUMPRODUCT(($M$5:$M$555=M538)*(ROW($M$5:$M$555)&lt;ROW(M538)))+1</f>
        <v>55</v>
      </c>
      <c r="O538" s="176" t="str">
        <f aca="false">IF(M538&gt;=0.2,"★★★ EXCELLENT",IF(M538&gt;=0.12,"★★  GOOD",IF(M538&gt;=0.07,"★  FAIR",IF(M538&gt;=0.025,"⚠  MARGINAL","✗  AVOID"))))</f>
        <v>★  FAIR</v>
      </c>
    </row>
    <row r="539" customFormat="false" ht="15" hidden="false" customHeight="true" outlineLevel="0" collapsed="false">
      <c r="A539" s="173" t="n">
        <v>58.4</v>
      </c>
      <c r="B539" s="174" t="n">
        <f aca="false">IF(Calculator!$E$10="YES",IF(A539&lt;Calculator!$G$10,0,MIN(MIN(MOD(A539/Calculator!$F$10,1),1-MOD(A539/Calculator!$F$10,1)),ABS(MOD(A539/Calculator!$F$10,1)-0.5))),1)</f>
        <v>1</v>
      </c>
      <c r="C539" s="174" t="n">
        <f aca="false">IF(Calculator!$E$11="YES",IF(A539&lt;Calculator!$G$11,0,MIN(MIN(MOD(A539/Calculator!$F$11,1),1-MOD(A539/Calculator!$F$11,1)),ABS(MOD(A539/Calculator!$F$11,1)-0.5))),1)</f>
        <v>1</v>
      </c>
      <c r="D539" s="174" t="n">
        <f aca="false">IF(Calculator!$E$12="YES",IF(A539&lt;Calculator!$G$12,0,MIN(MIN(MOD(A539/Calculator!$F$12,1),1-MOD(A539/Calculator!$F$12,1)),ABS(MOD(A539/Calculator!$F$12,1)-0.5))),1)</f>
        <v>1</v>
      </c>
      <c r="E539" s="174" t="n">
        <f aca="false">IF(Calculator!$E$13="YES",IF(A539&lt;Calculator!$G$13,0,MIN(MIN(MOD(A539/Calculator!$F$13,1),1-MOD(A539/Calculator!$F$13,1)),ABS(MOD(A539/Calculator!$F$13,1)-0.5))),1)</f>
        <v>0.0697543859649081</v>
      </c>
      <c r="F539" s="174" t="n">
        <f aca="false">IF(Calculator!$E$14="YES",IF(A539&lt;Calculator!$G$14,0,MIN(MIN(MOD(A539/Calculator!$F$14,1),1-MOD(A539/Calculator!$F$14,1)),ABS(MOD(A539/Calculator!$F$14,1)-0.5))),1)</f>
        <v>0.149473684210519</v>
      </c>
      <c r="G539" s="174" t="n">
        <f aca="false">IF(Calculator!$E$15="YES",IF(A539&lt;Calculator!$G$15,0,MIN(MIN(MOD(A539/Calculator!$F$15,1),1-MOD(A539/Calculator!$F$15,1)),ABS(MOD(A539/Calculator!$F$15,1)-0.5))),1)</f>
        <v>0.190736842105263</v>
      </c>
      <c r="H539" s="174" t="n">
        <f aca="false">IF(Calculator!$E$16="YES",IF(A539&lt;Calculator!$G$16,0,MIN(MIN(MOD(A539/Calculator!$F$16,1),1-MOD(A539/Calculator!$F$16,1)),ABS(MOD(A539/Calculator!$F$16,1)-0.5))),1)</f>
        <v>0.074798596491223</v>
      </c>
      <c r="I539" s="174" t="n">
        <f aca="false">IF(Calculator!$E$17="YES",IF(A539&lt;Calculator!$G$17,0,MIN(MIN(MOD(A539/Calculator!$F$17,1),1-MOD(A539/Calculator!$F$17,1)),ABS(MOD(A539/Calculator!$F$17,1)-0.5))),1)</f>
        <v>0.198526315789467</v>
      </c>
      <c r="J539" s="174" t="n">
        <f aca="false">IF(Calculator!$E$18="YES",IF(A539&lt;Calculator!$G$18,0,MIN(MIN(MOD(A539/Calculator!$F$18,1),1-MOD(A539/Calculator!$F$18,1)),ABS(MOD(A539/Calculator!$F$18,1)-0.5))),1)</f>
        <v>0.221024561403503</v>
      </c>
      <c r="K539" s="174" t="n">
        <f aca="false">IF(Calculator!$E$19="YES",IF(A539&lt;Calculator!$G$19,0,MIN(MIN(MOD(A539/Calculator!$F$19,1),1-MOD(A539/Calculator!$F$19,1)),ABS(MOD(A539/Calculator!$F$19,1)-0.5))),1)</f>
        <v>0.176561403508773</v>
      </c>
      <c r="L539" s="174" t="n">
        <f aca="false">IF(Calculator!$E$20="YES",IF(A539&lt;Calculator!$G$20,0,MIN(MIN(MOD(A539/Calculator!$F$20,1),1-MOD(A539/Calculator!$F$20,1)),ABS(MOD(A539/Calculator!$F$20,1)-0.5))),1)</f>
        <v>1</v>
      </c>
      <c r="M539" s="174" t="n">
        <f aca="false">MIN(B539:L539)</f>
        <v>0.0697543859649081</v>
      </c>
      <c r="N539" s="174" t="n">
        <f aca="false">SUMPRODUCT(($M$5:$M$555&gt;M539)*1)+SUMPRODUCT(($M$5:$M$555=M539)*(ROW($M$5:$M$555)&lt;ROW(M539)))+1</f>
        <v>63</v>
      </c>
      <c r="O539" s="174" t="str">
        <f aca="false">IF(M539&gt;=0.2,"★★★ EXCELLENT",IF(M539&gt;=0.12,"★★  GOOD",IF(M539&gt;=0.07,"★  FAIR",IF(M539&gt;=0.025,"⚠  MARGINAL","✗  AVOID"))))</f>
        <v>⚠  MARGINAL</v>
      </c>
    </row>
    <row r="540" customFormat="false" ht="15" hidden="false" customHeight="true" outlineLevel="0" collapsed="false">
      <c r="A540" s="175" t="n">
        <v>58.5</v>
      </c>
      <c r="B540" s="176" t="n">
        <f aca="false">IF(Calculator!$E$10="YES",IF(A540&lt;Calculator!$G$10,0,MIN(MIN(MOD(A540/Calculator!$F$10,1),1-MOD(A540/Calculator!$F$10,1)),ABS(MOD(A540/Calculator!$F$10,1)-0.5))),1)</f>
        <v>1</v>
      </c>
      <c r="C540" s="176" t="n">
        <f aca="false">IF(Calculator!$E$11="YES",IF(A540&lt;Calculator!$G$11,0,MIN(MIN(MOD(A540/Calculator!$F$11,1),1-MOD(A540/Calculator!$F$11,1)),ABS(MOD(A540/Calculator!$F$11,1)-0.5))),1)</f>
        <v>1</v>
      </c>
      <c r="D540" s="176" t="n">
        <f aca="false">IF(Calculator!$E$12="YES",IF(A540&lt;Calculator!$G$12,0,MIN(MIN(MOD(A540/Calculator!$F$12,1),1-MOD(A540/Calculator!$F$12,1)),ABS(MOD(A540/Calculator!$F$12,1)-0.5))),1)</f>
        <v>1</v>
      </c>
      <c r="E540" s="176" t="n">
        <f aca="false">IF(Calculator!$E$13="YES",IF(A540&lt;Calculator!$G$13,0,MIN(MIN(MOD(A540/Calculator!$F$13,1),1-MOD(A540/Calculator!$F$13,1)),ABS(MOD(A540/Calculator!$F$13,1)-0.5))),1)</f>
        <v>0.0647368421052588</v>
      </c>
      <c r="F540" s="176" t="n">
        <f aca="false">IF(Calculator!$E$14="YES",IF(A540&lt;Calculator!$G$14,0,MIN(MIN(MOD(A540/Calculator!$F$14,1),1-MOD(A540/Calculator!$F$14,1)),ABS(MOD(A540/Calculator!$F$14,1)-0.5))),1)</f>
        <v>0.156578947368414</v>
      </c>
      <c r="G540" s="176" t="n">
        <f aca="false">IF(Calculator!$E$15="YES",IF(A540&lt;Calculator!$G$15,0,MIN(MIN(MOD(A540/Calculator!$F$15,1),1-MOD(A540/Calculator!$F$15,1)),ABS(MOD(A540/Calculator!$F$15,1)-0.5))),1)</f>
        <v>0.18078947368421</v>
      </c>
      <c r="H540" s="176" t="n">
        <f aca="false">IF(Calculator!$E$16="YES",IF(A540&lt;Calculator!$G$16,0,MIN(MIN(MOD(A540/Calculator!$F$16,1),1-MOD(A540/Calculator!$F$16,1)),ABS(MOD(A540/Calculator!$F$16,1)-0.5))),1)</f>
        <v>0.0620842105263106</v>
      </c>
      <c r="I540" s="176" t="n">
        <f aca="false">IF(Calculator!$E$17="YES",IF(A540&lt;Calculator!$G$17,0,MIN(MIN(MOD(A540/Calculator!$F$17,1),1-MOD(A540/Calculator!$F$17,1)),ABS(MOD(A540/Calculator!$F$17,1)-0.5))),1)</f>
        <v>0.213421052631572</v>
      </c>
      <c r="J540" s="176" t="n">
        <f aca="false">IF(Calculator!$E$18="YES",IF(A540&lt;Calculator!$G$18,0,MIN(MIN(MOD(A540/Calculator!$F$18,1),1-MOD(A540/Calculator!$F$18,1)),ABS(MOD(A540/Calculator!$F$18,1)-0.5))),1)</f>
        <v>0.238526315789469</v>
      </c>
      <c r="K540" s="176" t="n">
        <f aca="false">IF(Calculator!$E$19="YES",IF(A540&lt;Calculator!$G$19,0,MIN(MIN(MOD(A540/Calculator!$F$19,1),1-MOD(A540/Calculator!$F$19,1)),ABS(MOD(A540/Calculator!$F$19,1)-0.5))),1)</f>
        <v>0.156315789473684</v>
      </c>
      <c r="L540" s="176" t="n">
        <f aca="false">IF(Calculator!$E$20="YES",IF(A540&lt;Calculator!$G$20,0,MIN(MIN(MOD(A540/Calculator!$F$20,1),1-MOD(A540/Calculator!$F$20,1)),ABS(MOD(A540/Calculator!$F$20,1)-0.5))),1)</f>
        <v>1</v>
      </c>
      <c r="M540" s="176" t="n">
        <f aca="false">MIN(B540:L540)</f>
        <v>0.0620842105263106</v>
      </c>
      <c r="N540" s="176" t="n">
        <f aca="false">SUMPRODUCT(($M$5:$M$555&gt;M540)*1)+SUMPRODUCT(($M$5:$M$555=M540)*(ROW($M$5:$M$555)&lt;ROW(M540)))+1</f>
        <v>84</v>
      </c>
      <c r="O540" s="176" t="str">
        <f aca="false">IF(M540&gt;=0.2,"★★★ EXCELLENT",IF(M540&gt;=0.12,"★★  GOOD",IF(M540&gt;=0.07,"★  FAIR",IF(M540&gt;=0.025,"⚠  MARGINAL","✗  AVOID"))))</f>
        <v>⚠  MARGINAL</v>
      </c>
    </row>
    <row r="541" customFormat="false" ht="15" hidden="false" customHeight="true" outlineLevel="0" collapsed="false">
      <c r="A541" s="173" t="n">
        <v>58.6</v>
      </c>
      <c r="B541" s="174" t="n">
        <f aca="false">IF(Calculator!$E$10="YES",IF(A541&lt;Calculator!$G$10,0,MIN(MIN(MOD(A541/Calculator!$F$10,1),1-MOD(A541/Calculator!$F$10,1)),ABS(MOD(A541/Calculator!$F$10,1)-0.5))),1)</f>
        <v>1</v>
      </c>
      <c r="C541" s="174" t="n">
        <f aca="false">IF(Calculator!$E$11="YES",IF(A541&lt;Calculator!$G$11,0,MIN(MIN(MOD(A541/Calculator!$F$11,1),1-MOD(A541/Calculator!$F$11,1)),ABS(MOD(A541/Calculator!$F$11,1)-0.5))),1)</f>
        <v>1</v>
      </c>
      <c r="D541" s="174" t="n">
        <f aca="false">IF(Calculator!$E$12="YES",IF(A541&lt;Calculator!$G$12,0,MIN(MIN(MOD(A541/Calculator!$F$12,1),1-MOD(A541/Calculator!$F$12,1)),ABS(MOD(A541/Calculator!$F$12,1)-0.5))),1)</f>
        <v>1</v>
      </c>
      <c r="E541" s="174" t="n">
        <f aca="false">IF(Calculator!$E$13="YES",IF(A541&lt;Calculator!$G$13,0,MIN(MIN(MOD(A541/Calculator!$F$13,1),1-MOD(A541/Calculator!$F$13,1)),ABS(MOD(A541/Calculator!$F$13,1)-0.5))),1)</f>
        <v>0.0597192982456098</v>
      </c>
      <c r="F541" s="174" t="n">
        <f aca="false">IF(Calculator!$E$14="YES",IF(A541&lt;Calculator!$G$14,0,MIN(MIN(MOD(A541/Calculator!$F$14,1),1-MOD(A541/Calculator!$F$14,1)),ABS(MOD(A541/Calculator!$F$14,1)-0.5))),1)</f>
        <v>0.163684210526308</v>
      </c>
      <c r="G541" s="174" t="n">
        <f aca="false">IF(Calculator!$E$15="YES",IF(A541&lt;Calculator!$G$15,0,MIN(MIN(MOD(A541/Calculator!$F$15,1),1-MOD(A541/Calculator!$F$15,1)),ABS(MOD(A541/Calculator!$F$15,1)-0.5))),1)</f>
        <v>0.170842105263158</v>
      </c>
      <c r="H541" s="174" t="n">
        <f aca="false">IF(Calculator!$E$16="YES",IF(A541&lt;Calculator!$G$16,0,MIN(MIN(MOD(A541/Calculator!$F$16,1),1-MOD(A541/Calculator!$F$16,1)),ABS(MOD(A541/Calculator!$F$16,1)-0.5))),1)</f>
        <v>0.0493698245613983</v>
      </c>
      <c r="I541" s="174" t="n">
        <f aca="false">IF(Calculator!$E$17="YES",IF(A541&lt;Calculator!$G$17,0,MIN(MIN(MOD(A541/Calculator!$F$17,1),1-MOD(A541/Calculator!$F$17,1)),ABS(MOD(A541/Calculator!$F$17,1)-0.5))),1)</f>
        <v>0.228315789473678</v>
      </c>
      <c r="J541" s="174" t="n">
        <f aca="false">IF(Calculator!$E$18="YES",IF(A541&lt;Calculator!$G$18,0,MIN(MIN(MOD(A541/Calculator!$F$18,1),1-MOD(A541/Calculator!$F$18,1)),ABS(MOD(A541/Calculator!$F$18,1)-0.5))),1)</f>
        <v>0.243971929824566</v>
      </c>
      <c r="K541" s="174" t="n">
        <f aca="false">IF(Calculator!$E$19="YES",IF(A541&lt;Calculator!$G$19,0,MIN(MIN(MOD(A541/Calculator!$F$19,1),1-MOD(A541/Calculator!$F$19,1)),ABS(MOD(A541/Calculator!$F$19,1)-0.5))),1)</f>
        <v>0.136070175438597</v>
      </c>
      <c r="L541" s="174" t="n">
        <f aca="false">IF(Calculator!$E$20="YES",IF(A541&lt;Calculator!$G$20,0,MIN(MIN(MOD(A541/Calculator!$F$20,1),1-MOD(A541/Calculator!$F$20,1)),ABS(MOD(A541/Calculator!$F$20,1)-0.5))),1)</f>
        <v>1</v>
      </c>
      <c r="M541" s="174" t="n">
        <f aca="false">MIN(B541:L541)</f>
        <v>0.0493698245613983</v>
      </c>
      <c r="N541" s="174" t="n">
        <f aca="false">SUMPRODUCT(($M$5:$M$555&gt;M541)*1)+SUMPRODUCT(($M$5:$M$555=M541)*(ROW($M$5:$M$555)&lt;ROW(M541)))+1</f>
        <v>121</v>
      </c>
      <c r="O541" s="174" t="str">
        <f aca="false">IF(M541&gt;=0.2,"★★★ EXCELLENT",IF(M541&gt;=0.12,"★★  GOOD",IF(M541&gt;=0.07,"★  FAIR",IF(M541&gt;=0.025,"⚠  MARGINAL","✗  AVOID"))))</f>
        <v>⚠  MARGINAL</v>
      </c>
    </row>
    <row r="542" customFormat="false" ht="15" hidden="false" customHeight="true" outlineLevel="0" collapsed="false">
      <c r="A542" s="175" t="n">
        <v>58.7</v>
      </c>
      <c r="B542" s="176" t="n">
        <f aca="false">IF(Calculator!$E$10="YES",IF(A542&lt;Calculator!$G$10,0,MIN(MIN(MOD(A542/Calculator!$F$10,1),1-MOD(A542/Calculator!$F$10,1)),ABS(MOD(A542/Calculator!$F$10,1)-0.5))),1)</f>
        <v>1</v>
      </c>
      <c r="C542" s="176" t="n">
        <f aca="false">IF(Calculator!$E$11="YES",IF(A542&lt;Calculator!$G$11,0,MIN(MIN(MOD(A542/Calculator!$F$11,1),1-MOD(A542/Calculator!$F$11,1)),ABS(MOD(A542/Calculator!$F$11,1)-0.5))),1)</f>
        <v>1</v>
      </c>
      <c r="D542" s="176" t="n">
        <f aca="false">IF(Calculator!$E$12="YES",IF(A542&lt;Calculator!$G$12,0,MIN(MIN(MOD(A542/Calculator!$F$12,1),1-MOD(A542/Calculator!$F$12,1)),ABS(MOD(A542/Calculator!$F$12,1)-0.5))),1)</f>
        <v>1</v>
      </c>
      <c r="E542" s="176" t="n">
        <f aca="false">IF(Calculator!$E$13="YES",IF(A542&lt;Calculator!$G$13,0,MIN(MIN(MOD(A542/Calculator!$F$13,1),1-MOD(A542/Calculator!$F$13,1)),ABS(MOD(A542/Calculator!$F$13,1)-0.5))),1)</f>
        <v>0.0547017543859605</v>
      </c>
      <c r="F542" s="176" t="n">
        <f aca="false">IF(Calculator!$E$14="YES",IF(A542&lt;Calculator!$G$14,0,MIN(MIN(MOD(A542/Calculator!$F$14,1),1-MOD(A542/Calculator!$F$14,1)),ABS(MOD(A542/Calculator!$F$14,1)-0.5))),1)</f>
        <v>0.170789473684203</v>
      </c>
      <c r="G542" s="176" t="n">
        <f aca="false">IF(Calculator!$E$15="YES",IF(A542&lt;Calculator!$G$15,0,MIN(MIN(MOD(A542/Calculator!$F$15,1),1-MOD(A542/Calculator!$F$15,1)),ABS(MOD(A542/Calculator!$F$15,1)-0.5))),1)</f>
        <v>0.160894736842105</v>
      </c>
      <c r="H542" s="176" t="n">
        <f aca="false">IF(Calculator!$E$16="YES",IF(A542&lt;Calculator!$G$16,0,MIN(MIN(MOD(A542/Calculator!$F$16,1),1-MOD(A542/Calculator!$F$16,1)),ABS(MOD(A542/Calculator!$F$16,1)-0.5))),1)</f>
        <v>0.0366554385964859</v>
      </c>
      <c r="I542" s="176" t="n">
        <f aca="false">IF(Calculator!$E$17="YES",IF(A542&lt;Calculator!$G$17,0,MIN(MIN(MOD(A542/Calculator!$F$17,1),1-MOD(A542/Calculator!$F$17,1)),ABS(MOD(A542/Calculator!$F$17,1)-0.5))),1)</f>
        <v>0.243210526315783</v>
      </c>
      <c r="J542" s="176" t="n">
        <f aca="false">IF(Calculator!$E$18="YES",IF(A542&lt;Calculator!$G$18,0,MIN(MIN(MOD(A542/Calculator!$F$18,1),1-MOD(A542/Calculator!$F$18,1)),ABS(MOD(A542/Calculator!$F$18,1)-0.5))),1)</f>
        <v>0.226470175438601</v>
      </c>
      <c r="K542" s="176" t="n">
        <f aca="false">IF(Calculator!$E$19="YES",IF(A542&lt;Calculator!$G$19,0,MIN(MIN(MOD(A542/Calculator!$F$19,1),1-MOD(A542/Calculator!$F$19,1)),ABS(MOD(A542/Calculator!$F$19,1)-0.5))),1)</f>
        <v>0.115824561403509</v>
      </c>
      <c r="L542" s="176" t="n">
        <f aca="false">IF(Calculator!$E$20="YES",IF(A542&lt;Calculator!$G$20,0,MIN(MIN(MOD(A542/Calculator!$F$20,1),1-MOD(A542/Calculator!$F$20,1)),ABS(MOD(A542/Calculator!$F$20,1)-0.5))),1)</f>
        <v>1</v>
      </c>
      <c r="M542" s="176" t="n">
        <f aca="false">MIN(B542:L542)</f>
        <v>0.0366554385964859</v>
      </c>
      <c r="N542" s="176" t="n">
        <f aca="false">SUMPRODUCT(($M$5:$M$555&gt;M542)*1)+SUMPRODUCT(($M$5:$M$555=M542)*(ROW($M$5:$M$555)&lt;ROW(M542)))+1</f>
        <v>177</v>
      </c>
      <c r="O542" s="176" t="str">
        <f aca="false">IF(M542&gt;=0.2,"★★★ EXCELLENT",IF(M542&gt;=0.12,"★★  GOOD",IF(M542&gt;=0.07,"★  FAIR",IF(M542&gt;=0.025,"⚠  MARGINAL","✗  AVOID"))))</f>
        <v>⚠  MARGINAL</v>
      </c>
    </row>
    <row r="543" customFormat="false" ht="15" hidden="false" customHeight="true" outlineLevel="0" collapsed="false">
      <c r="A543" s="173" t="n">
        <v>58.8</v>
      </c>
      <c r="B543" s="174" t="n">
        <f aca="false">IF(Calculator!$E$10="YES",IF(A543&lt;Calculator!$G$10,0,MIN(MIN(MOD(A543/Calculator!$F$10,1),1-MOD(A543/Calculator!$F$10,1)),ABS(MOD(A543/Calculator!$F$10,1)-0.5))),1)</f>
        <v>1</v>
      </c>
      <c r="C543" s="174" t="n">
        <f aca="false">IF(Calculator!$E$11="YES",IF(A543&lt;Calculator!$G$11,0,MIN(MIN(MOD(A543/Calculator!$F$11,1),1-MOD(A543/Calculator!$F$11,1)),ABS(MOD(A543/Calculator!$F$11,1)-0.5))),1)</f>
        <v>1</v>
      </c>
      <c r="D543" s="174" t="n">
        <f aca="false">IF(Calculator!$E$12="YES",IF(A543&lt;Calculator!$G$12,0,MIN(MIN(MOD(A543/Calculator!$F$12,1),1-MOD(A543/Calculator!$F$12,1)),ABS(MOD(A543/Calculator!$F$12,1)-0.5))),1)</f>
        <v>1</v>
      </c>
      <c r="E543" s="174" t="n">
        <f aca="false">IF(Calculator!$E$13="YES",IF(A543&lt;Calculator!$G$13,0,MIN(MIN(MOD(A543/Calculator!$F$13,1),1-MOD(A543/Calculator!$F$13,1)),ABS(MOD(A543/Calculator!$F$13,1)-0.5))),1)</f>
        <v>0.0496842105263116</v>
      </c>
      <c r="F543" s="174" t="n">
        <f aca="false">IF(Calculator!$E$14="YES",IF(A543&lt;Calculator!$G$14,0,MIN(MIN(MOD(A543/Calculator!$F$14,1),1-MOD(A543/Calculator!$F$14,1)),ABS(MOD(A543/Calculator!$F$14,1)-0.5))),1)</f>
        <v>0.177894736842098</v>
      </c>
      <c r="G543" s="174" t="n">
        <f aca="false">IF(Calculator!$E$15="YES",IF(A543&lt;Calculator!$G$15,0,MIN(MIN(MOD(A543/Calculator!$F$15,1),1-MOD(A543/Calculator!$F$15,1)),ABS(MOD(A543/Calculator!$F$15,1)-0.5))),1)</f>
        <v>0.150947368421052</v>
      </c>
      <c r="H543" s="174" t="n">
        <f aca="false">IF(Calculator!$E$16="YES",IF(A543&lt;Calculator!$G$16,0,MIN(MIN(MOD(A543/Calculator!$F$16,1),1-MOD(A543/Calculator!$F$16,1)),ABS(MOD(A543/Calculator!$F$16,1)-0.5))),1)</f>
        <v>0.0239410526315744</v>
      </c>
      <c r="I543" s="174" t="n">
        <f aca="false">IF(Calculator!$E$17="YES",IF(A543&lt;Calculator!$G$17,0,MIN(MIN(MOD(A543/Calculator!$F$17,1),1-MOD(A543/Calculator!$F$17,1)),ABS(MOD(A543/Calculator!$F$17,1)-0.5))),1)</f>
        <v>0.241894736842113</v>
      </c>
      <c r="J543" s="174" t="n">
        <f aca="false">IF(Calculator!$E$18="YES",IF(A543&lt;Calculator!$G$18,0,MIN(MIN(MOD(A543/Calculator!$F$18,1),1-MOD(A543/Calculator!$F$18,1)),ABS(MOD(A543/Calculator!$F$18,1)-0.5))),1)</f>
        <v>0.208968421052637</v>
      </c>
      <c r="K543" s="174" t="n">
        <f aca="false">IF(Calculator!$E$19="YES",IF(A543&lt;Calculator!$G$19,0,MIN(MIN(MOD(A543/Calculator!$F$19,1),1-MOD(A543/Calculator!$F$19,1)),ABS(MOD(A543/Calculator!$F$19,1)-0.5))),1)</f>
        <v>0.0955789473684217</v>
      </c>
      <c r="L543" s="174" t="n">
        <f aca="false">IF(Calculator!$E$20="YES",IF(A543&lt;Calculator!$G$20,0,MIN(MIN(MOD(A543/Calculator!$F$20,1),1-MOD(A543/Calculator!$F$20,1)),ABS(MOD(A543/Calculator!$F$20,1)-0.5))),1)</f>
        <v>1</v>
      </c>
      <c r="M543" s="174" t="n">
        <f aca="false">MIN(B543:L543)</f>
        <v>0.0239410526315744</v>
      </c>
      <c r="N543" s="174" t="n">
        <f aca="false">SUMPRODUCT(($M$5:$M$555&gt;M543)*1)+SUMPRODUCT(($M$5:$M$555=M543)*(ROW($M$5:$M$555)&lt;ROW(M543)))+1</f>
        <v>259</v>
      </c>
      <c r="O543" s="174" t="str">
        <f aca="false">IF(M543&gt;=0.2,"★★★ EXCELLENT",IF(M543&gt;=0.12,"★★  GOOD",IF(M543&gt;=0.07,"★  FAIR",IF(M543&gt;=0.025,"⚠  MARGINAL","✗  AVOID"))))</f>
        <v>✗  AVOID</v>
      </c>
    </row>
    <row r="544" customFormat="false" ht="15" hidden="false" customHeight="true" outlineLevel="0" collapsed="false">
      <c r="A544" s="175" t="n">
        <v>58.9</v>
      </c>
      <c r="B544" s="176" t="n">
        <f aca="false">IF(Calculator!$E$10="YES",IF(A544&lt;Calculator!$G$10,0,MIN(MIN(MOD(A544/Calculator!$F$10,1),1-MOD(A544/Calculator!$F$10,1)),ABS(MOD(A544/Calculator!$F$10,1)-0.5))),1)</f>
        <v>1</v>
      </c>
      <c r="C544" s="176" t="n">
        <f aca="false">IF(Calculator!$E$11="YES",IF(A544&lt;Calculator!$G$11,0,MIN(MIN(MOD(A544/Calculator!$F$11,1),1-MOD(A544/Calculator!$F$11,1)),ABS(MOD(A544/Calculator!$F$11,1)-0.5))),1)</f>
        <v>1</v>
      </c>
      <c r="D544" s="176" t="n">
        <f aca="false">IF(Calculator!$E$12="YES",IF(A544&lt;Calculator!$G$12,0,MIN(MIN(MOD(A544/Calculator!$F$12,1),1-MOD(A544/Calculator!$F$12,1)),ABS(MOD(A544/Calculator!$F$12,1)-0.5))),1)</f>
        <v>1</v>
      </c>
      <c r="E544" s="176" t="n">
        <f aca="false">IF(Calculator!$E$13="YES",IF(A544&lt;Calculator!$G$13,0,MIN(MIN(MOD(A544/Calculator!$F$13,1),1-MOD(A544/Calculator!$F$13,1)),ABS(MOD(A544/Calculator!$F$13,1)-0.5))),1)</f>
        <v>0.0446666666666626</v>
      </c>
      <c r="F544" s="176" t="n">
        <f aca="false">IF(Calculator!$E$14="YES",IF(A544&lt;Calculator!$G$14,0,MIN(MIN(MOD(A544/Calculator!$F$14,1),1-MOD(A544/Calculator!$F$14,1)),ABS(MOD(A544/Calculator!$F$14,1)-0.5))),1)</f>
        <v>0.184999999999993</v>
      </c>
      <c r="G544" s="176" t="n">
        <f aca="false">IF(Calculator!$E$15="YES",IF(A544&lt;Calculator!$G$15,0,MIN(MIN(MOD(A544/Calculator!$F$15,1),1-MOD(A544/Calculator!$F$15,1)),ABS(MOD(A544/Calculator!$F$15,1)-0.5))),1)</f>
        <v>0.141</v>
      </c>
      <c r="H544" s="176" t="n">
        <f aca="false">IF(Calculator!$E$16="YES",IF(A544&lt;Calculator!$G$16,0,MIN(MIN(MOD(A544/Calculator!$F$16,1),1-MOD(A544/Calculator!$F$16,1)),ABS(MOD(A544/Calculator!$F$16,1)-0.5))),1)</f>
        <v>0.0112266666666621</v>
      </c>
      <c r="I544" s="176" t="n">
        <f aca="false">IF(Calculator!$E$17="YES",IF(A544&lt;Calculator!$G$17,0,MIN(MIN(MOD(A544/Calculator!$F$17,1),1-MOD(A544/Calculator!$F$17,1)),ABS(MOD(A544/Calculator!$F$17,1)-0.5))),1)</f>
        <v>0.227000000000007</v>
      </c>
      <c r="J544" s="176" t="n">
        <f aca="false">IF(Calculator!$E$18="YES",IF(A544&lt;Calculator!$G$18,0,MIN(MIN(MOD(A544/Calculator!$F$18,1),1-MOD(A544/Calculator!$F$18,1)),ABS(MOD(A544/Calculator!$F$18,1)-0.5))),1)</f>
        <v>0.191466666666672</v>
      </c>
      <c r="K544" s="176" t="n">
        <f aca="false">IF(Calculator!$E$19="YES",IF(A544&lt;Calculator!$G$19,0,MIN(MIN(MOD(A544/Calculator!$F$19,1),1-MOD(A544/Calculator!$F$19,1)),ABS(MOD(A544/Calculator!$F$19,1)-0.5))),1)</f>
        <v>0.075333333333333</v>
      </c>
      <c r="L544" s="176" t="n">
        <f aca="false">IF(Calculator!$E$20="YES",IF(A544&lt;Calculator!$G$20,0,MIN(MIN(MOD(A544/Calculator!$F$20,1),1-MOD(A544/Calculator!$F$20,1)),ABS(MOD(A544/Calculator!$F$20,1)-0.5))),1)</f>
        <v>1</v>
      </c>
      <c r="M544" s="176" t="n">
        <f aca="false">MIN(B544:L544)</f>
        <v>0.0112266666666621</v>
      </c>
      <c r="N544" s="176" t="n">
        <f aca="false">SUMPRODUCT(($M$5:$M$555&gt;M544)*1)+SUMPRODUCT(($M$5:$M$555=M544)*(ROW($M$5:$M$555)&lt;ROW(M544)))+1</f>
        <v>365</v>
      </c>
      <c r="O544" s="176" t="str">
        <f aca="false">IF(M544&gt;=0.2,"★★★ EXCELLENT",IF(M544&gt;=0.12,"★★  GOOD",IF(M544&gt;=0.07,"★  FAIR",IF(M544&gt;=0.025,"⚠  MARGINAL","✗  AVOID"))))</f>
        <v>✗  AVOID</v>
      </c>
    </row>
    <row r="545" customFormat="false" ht="15" hidden="false" customHeight="true" outlineLevel="0" collapsed="false">
      <c r="A545" s="173" t="n">
        <v>59</v>
      </c>
      <c r="B545" s="174" t="n">
        <f aca="false">IF(Calculator!$E$10="YES",IF(A545&lt;Calculator!$G$10,0,MIN(MIN(MOD(A545/Calculator!$F$10,1),1-MOD(A545/Calculator!$F$10,1)),ABS(MOD(A545/Calculator!$F$10,1)-0.5))),1)</f>
        <v>1</v>
      </c>
      <c r="C545" s="174" t="n">
        <f aca="false">IF(Calculator!$E$11="YES",IF(A545&lt;Calculator!$G$11,0,MIN(MIN(MOD(A545/Calculator!$F$11,1),1-MOD(A545/Calculator!$F$11,1)),ABS(MOD(A545/Calculator!$F$11,1)-0.5))),1)</f>
        <v>1</v>
      </c>
      <c r="D545" s="174" t="n">
        <f aca="false">IF(Calculator!$E$12="YES",IF(A545&lt;Calculator!$G$12,0,MIN(MIN(MOD(A545/Calculator!$F$12,1),1-MOD(A545/Calculator!$F$12,1)),ABS(MOD(A545/Calculator!$F$12,1)-0.5))),1)</f>
        <v>1</v>
      </c>
      <c r="E545" s="174" t="n">
        <f aca="false">IF(Calculator!$E$13="YES",IF(A545&lt;Calculator!$G$13,0,MIN(MIN(MOD(A545/Calculator!$F$13,1),1-MOD(A545/Calculator!$F$13,1)),ABS(MOD(A545/Calculator!$F$13,1)-0.5))),1)</f>
        <v>0.0396491228070133</v>
      </c>
      <c r="F545" s="174" t="n">
        <f aca="false">IF(Calculator!$E$14="YES",IF(A545&lt;Calculator!$G$14,0,MIN(MIN(MOD(A545/Calculator!$F$14,1),1-MOD(A545/Calculator!$F$14,1)),ABS(MOD(A545/Calculator!$F$14,1)-0.5))),1)</f>
        <v>0.192105263157887</v>
      </c>
      <c r="G545" s="174" t="n">
        <f aca="false">IF(Calculator!$E$15="YES",IF(A545&lt;Calculator!$G$15,0,MIN(MIN(MOD(A545/Calculator!$F$15,1),1-MOD(A545/Calculator!$F$15,1)),ABS(MOD(A545/Calculator!$F$15,1)-0.5))),1)</f>
        <v>0.131052631578947</v>
      </c>
      <c r="H545" s="174" t="n">
        <f aca="false">IF(Calculator!$E$16="YES",IF(A545&lt;Calculator!$G$16,0,MIN(MIN(MOD(A545/Calculator!$F$16,1),1-MOD(A545/Calculator!$F$16,1)),ABS(MOD(A545/Calculator!$F$16,1)-0.5))),1)</f>
        <v>0.00148771929825031</v>
      </c>
      <c r="I545" s="174" t="n">
        <f aca="false">IF(Calculator!$E$17="YES",IF(A545&lt;Calculator!$G$17,0,MIN(MIN(MOD(A545/Calculator!$F$17,1),1-MOD(A545/Calculator!$F$17,1)),ABS(MOD(A545/Calculator!$F$17,1)-0.5))),1)</f>
        <v>0.212105263157902</v>
      </c>
      <c r="J545" s="174" t="n">
        <f aca="false">IF(Calculator!$E$18="YES",IF(A545&lt;Calculator!$G$18,0,MIN(MIN(MOD(A545/Calculator!$F$18,1),1-MOD(A545/Calculator!$F$18,1)),ABS(MOD(A545/Calculator!$F$18,1)-0.5))),1)</f>
        <v>0.173964912280706</v>
      </c>
      <c r="K545" s="174" t="n">
        <f aca="false">IF(Calculator!$E$19="YES",IF(A545&lt;Calculator!$G$19,0,MIN(MIN(MOD(A545/Calculator!$F$19,1),1-MOD(A545/Calculator!$F$19,1)),ABS(MOD(A545/Calculator!$F$19,1)-0.5))),1)</f>
        <v>0.0550877192982462</v>
      </c>
      <c r="L545" s="174" t="n">
        <f aca="false">IF(Calculator!$E$20="YES",IF(A545&lt;Calculator!$G$20,0,MIN(MIN(MOD(A545/Calculator!$F$20,1),1-MOD(A545/Calculator!$F$20,1)),ABS(MOD(A545/Calculator!$F$20,1)-0.5))),1)</f>
        <v>1</v>
      </c>
      <c r="M545" s="174" t="n">
        <f aca="false">MIN(B545:L545)</f>
        <v>0.00148771929825031</v>
      </c>
      <c r="N545" s="174" t="n">
        <f aca="false">SUMPRODUCT(($M$5:$M$555&gt;M545)*1)+SUMPRODUCT(($M$5:$M$555=M545)*(ROW($M$5:$M$555)&lt;ROW(M545)))+1</f>
        <v>479</v>
      </c>
      <c r="O545" s="174" t="str">
        <f aca="false">IF(M545&gt;=0.2,"★★★ EXCELLENT",IF(M545&gt;=0.12,"★★  GOOD",IF(M545&gt;=0.07,"★  FAIR",IF(M545&gt;=0.025,"⚠  MARGINAL","✗  AVOID"))))</f>
        <v>✗  AVOID</v>
      </c>
    </row>
    <row r="546" customFormat="false" ht="15" hidden="false" customHeight="true" outlineLevel="0" collapsed="false">
      <c r="A546" s="175" t="n">
        <v>59.1</v>
      </c>
      <c r="B546" s="176" t="n">
        <f aca="false">IF(Calculator!$E$10="YES",IF(A546&lt;Calculator!$G$10,0,MIN(MIN(MOD(A546/Calculator!$F$10,1),1-MOD(A546/Calculator!$F$10,1)),ABS(MOD(A546/Calculator!$F$10,1)-0.5))),1)</f>
        <v>1</v>
      </c>
      <c r="C546" s="176" t="n">
        <f aca="false">IF(Calculator!$E$11="YES",IF(A546&lt;Calculator!$G$11,0,MIN(MIN(MOD(A546/Calculator!$F$11,1),1-MOD(A546/Calculator!$F$11,1)),ABS(MOD(A546/Calculator!$F$11,1)-0.5))),1)</f>
        <v>1</v>
      </c>
      <c r="D546" s="176" t="n">
        <f aca="false">IF(Calculator!$E$12="YES",IF(A546&lt;Calculator!$G$12,0,MIN(MIN(MOD(A546/Calculator!$F$12,1),1-MOD(A546/Calculator!$F$12,1)),ABS(MOD(A546/Calculator!$F$12,1)-0.5))),1)</f>
        <v>1</v>
      </c>
      <c r="E546" s="176" t="n">
        <f aca="false">IF(Calculator!$E$13="YES",IF(A546&lt;Calculator!$G$13,0,MIN(MIN(MOD(A546/Calculator!$F$13,1),1-MOD(A546/Calculator!$F$13,1)),ABS(MOD(A546/Calculator!$F$13,1)-0.5))),1)</f>
        <v>0.0346315789473639</v>
      </c>
      <c r="F546" s="176" t="n">
        <f aca="false">IF(Calculator!$E$14="YES",IF(A546&lt;Calculator!$G$14,0,MIN(MIN(MOD(A546/Calculator!$F$14,1),1-MOD(A546/Calculator!$F$14,1)),ABS(MOD(A546/Calculator!$F$14,1)-0.5))),1)</f>
        <v>0.199210526315782</v>
      </c>
      <c r="G546" s="176" t="n">
        <f aca="false">IF(Calculator!$E$15="YES",IF(A546&lt;Calculator!$G$15,0,MIN(MIN(MOD(A546/Calculator!$F$15,1),1-MOD(A546/Calculator!$F$15,1)),ABS(MOD(A546/Calculator!$F$15,1)-0.5))),1)</f>
        <v>0.121105263157894</v>
      </c>
      <c r="H546" s="176" t="n">
        <f aca="false">IF(Calculator!$E$16="YES",IF(A546&lt;Calculator!$G$16,0,MIN(MIN(MOD(A546/Calculator!$F$16,1),1-MOD(A546/Calculator!$F$16,1)),ABS(MOD(A546/Calculator!$F$16,1)-0.5))),1)</f>
        <v>0.0142021052631636</v>
      </c>
      <c r="I546" s="176" t="n">
        <f aca="false">IF(Calculator!$E$17="YES",IF(A546&lt;Calculator!$G$17,0,MIN(MIN(MOD(A546/Calculator!$F$17,1),1-MOD(A546/Calculator!$F$17,1)),ABS(MOD(A546/Calculator!$F$17,1)-0.5))),1)</f>
        <v>0.197210526315796</v>
      </c>
      <c r="J546" s="176" t="n">
        <f aca="false">IF(Calculator!$E$18="YES",IF(A546&lt;Calculator!$G$18,0,MIN(MIN(MOD(A546/Calculator!$F$18,1),1-MOD(A546/Calculator!$F$18,1)),ABS(MOD(A546/Calculator!$F$18,1)-0.5))),1)</f>
        <v>0.156463157894741</v>
      </c>
      <c r="K546" s="176" t="n">
        <f aca="false">IF(Calculator!$E$19="YES",IF(A546&lt;Calculator!$G$19,0,MIN(MIN(MOD(A546/Calculator!$F$19,1),1-MOD(A546/Calculator!$F$19,1)),ABS(MOD(A546/Calculator!$F$19,1)-0.5))),1)</f>
        <v>0.0348421052631576</v>
      </c>
      <c r="L546" s="176" t="n">
        <f aca="false">IF(Calculator!$E$20="YES",IF(A546&lt;Calculator!$G$20,0,MIN(MIN(MOD(A546/Calculator!$F$20,1),1-MOD(A546/Calculator!$F$20,1)),ABS(MOD(A546/Calculator!$F$20,1)-0.5))),1)</f>
        <v>1</v>
      </c>
      <c r="M546" s="176" t="n">
        <f aca="false">MIN(B546:L546)</f>
        <v>0.0142021052631636</v>
      </c>
      <c r="N546" s="176" t="n">
        <f aca="false">SUMPRODUCT(($M$5:$M$555&gt;M546)*1)+SUMPRODUCT(($M$5:$M$555=M546)*(ROW($M$5:$M$555)&lt;ROW(M546)))+1</f>
        <v>334</v>
      </c>
      <c r="O546" s="176" t="str">
        <f aca="false">IF(M546&gt;=0.2,"★★★ EXCELLENT",IF(M546&gt;=0.12,"★★  GOOD",IF(M546&gt;=0.07,"★  FAIR",IF(M546&gt;=0.025,"⚠  MARGINAL","✗  AVOID"))))</f>
        <v>✗  AVOID</v>
      </c>
    </row>
    <row r="547" customFormat="false" ht="15" hidden="false" customHeight="true" outlineLevel="0" collapsed="false">
      <c r="A547" s="173" t="n">
        <v>59.2</v>
      </c>
      <c r="B547" s="174" t="n">
        <f aca="false">IF(Calculator!$E$10="YES",IF(A547&lt;Calculator!$G$10,0,MIN(MIN(MOD(A547/Calculator!$F$10,1),1-MOD(A547/Calculator!$F$10,1)),ABS(MOD(A547/Calculator!$F$10,1)-0.5))),1)</f>
        <v>1</v>
      </c>
      <c r="C547" s="174" t="n">
        <f aca="false">IF(Calculator!$E$11="YES",IF(A547&lt;Calculator!$G$11,0,MIN(MIN(MOD(A547/Calculator!$F$11,1),1-MOD(A547/Calculator!$F$11,1)),ABS(MOD(A547/Calculator!$F$11,1)-0.5))),1)</f>
        <v>1</v>
      </c>
      <c r="D547" s="174" t="n">
        <f aca="false">IF(Calculator!$E$12="YES",IF(A547&lt;Calculator!$G$12,0,MIN(MIN(MOD(A547/Calculator!$F$12,1),1-MOD(A547/Calculator!$F$12,1)),ABS(MOD(A547/Calculator!$F$12,1)-0.5))),1)</f>
        <v>1</v>
      </c>
      <c r="E547" s="174" t="n">
        <f aca="false">IF(Calculator!$E$13="YES",IF(A547&lt;Calculator!$G$13,0,MIN(MIN(MOD(A547/Calculator!$F$13,1),1-MOD(A547/Calculator!$F$13,1)),ABS(MOD(A547/Calculator!$F$13,1)-0.5))),1)</f>
        <v>0.029614035087715</v>
      </c>
      <c r="F547" s="174" t="n">
        <f aca="false">IF(Calculator!$E$14="YES",IF(A547&lt;Calculator!$G$14,0,MIN(MIN(MOD(A547/Calculator!$F$14,1),1-MOD(A547/Calculator!$F$14,1)),ABS(MOD(A547/Calculator!$F$14,1)-0.5))),1)</f>
        <v>0.206315789473677</v>
      </c>
      <c r="G547" s="174" t="n">
        <f aca="false">IF(Calculator!$E$15="YES",IF(A547&lt;Calculator!$G$15,0,MIN(MIN(MOD(A547/Calculator!$F$15,1),1-MOD(A547/Calculator!$F$15,1)),ABS(MOD(A547/Calculator!$F$15,1)-0.5))),1)</f>
        <v>0.111157894736841</v>
      </c>
      <c r="H547" s="174" t="n">
        <f aca="false">IF(Calculator!$E$16="YES",IF(A547&lt;Calculator!$G$16,0,MIN(MIN(MOD(A547/Calculator!$F$16,1),1-MOD(A547/Calculator!$F$16,1)),ABS(MOD(A547/Calculator!$F$16,1)-0.5))),1)</f>
        <v>0.0269164912280759</v>
      </c>
      <c r="I547" s="174" t="n">
        <f aca="false">IF(Calculator!$E$17="YES",IF(A547&lt;Calculator!$G$17,0,MIN(MIN(MOD(A547/Calculator!$F$17,1),1-MOD(A547/Calculator!$F$17,1)),ABS(MOD(A547/Calculator!$F$17,1)-0.5))),1)</f>
        <v>0.182315789473691</v>
      </c>
      <c r="J547" s="174" t="n">
        <f aca="false">IF(Calculator!$E$18="YES",IF(A547&lt;Calculator!$G$18,0,MIN(MIN(MOD(A547/Calculator!$F$18,1),1-MOD(A547/Calculator!$F$18,1)),ABS(MOD(A547/Calculator!$F$18,1)-0.5))),1)</f>
        <v>0.138961403508777</v>
      </c>
      <c r="K547" s="174" t="n">
        <f aca="false">IF(Calculator!$E$19="YES",IF(A547&lt;Calculator!$G$19,0,MIN(MIN(MOD(A547/Calculator!$F$19,1),1-MOD(A547/Calculator!$F$19,1)),ABS(MOD(A547/Calculator!$F$19,1)-0.5))),1)</f>
        <v>0.0145964912280689</v>
      </c>
      <c r="L547" s="174" t="n">
        <f aca="false">IF(Calculator!$E$20="YES",IF(A547&lt;Calculator!$G$20,0,MIN(MIN(MOD(A547/Calculator!$F$20,1),1-MOD(A547/Calculator!$F$20,1)),ABS(MOD(A547/Calculator!$F$20,1)-0.5))),1)</f>
        <v>1</v>
      </c>
      <c r="M547" s="174" t="n">
        <f aca="false">MIN(B547:L547)</f>
        <v>0.0145964912280689</v>
      </c>
      <c r="N547" s="174" t="n">
        <f aca="false">SUMPRODUCT(($M$5:$M$555&gt;M547)*1)+SUMPRODUCT(($M$5:$M$555=M547)*(ROW($M$5:$M$555)&lt;ROW(M547)))+1</f>
        <v>330</v>
      </c>
      <c r="O547" s="174" t="str">
        <f aca="false">IF(M547&gt;=0.2,"★★★ EXCELLENT",IF(M547&gt;=0.12,"★★  GOOD",IF(M547&gt;=0.07,"★  FAIR",IF(M547&gt;=0.025,"⚠  MARGINAL","✗  AVOID"))))</f>
        <v>✗  AVOID</v>
      </c>
    </row>
    <row r="548" customFormat="false" ht="15" hidden="false" customHeight="true" outlineLevel="0" collapsed="false">
      <c r="A548" s="175" t="n">
        <v>59.3</v>
      </c>
      <c r="B548" s="176" t="n">
        <f aca="false">IF(Calculator!$E$10="YES",IF(A548&lt;Calculator!$G$10,0,MIN(MIN(MOD(A548/Calculator!$F$10,1),1-MOD(A548/Calculator!$F$10,1)),ABS(MOD(A548/Calculator!$F$10,1)-0.5))),1)</f>
        <v>1</v>
      </c>
      <c r="C548" s="176" t="n">
        <f aca="false">IF(Calculator!$E$11="YES",IF(A548&lt;Calculator!$G$11,0,MIN(MIN(MOD(A548/Calculator!$F$11,1),1-MOD(A548/Calculator!$F$11,1)),ABS(MOD(A548/Calculator!$F$11,1)-0.5))),1)</f>
        <v>1</v>
      </c>
      <c r="D548" s="176" t="n">
        <f aca="false">IF(Calculator!$E$12="YES",IF(A548&lt;Calculator!$G$12,0,MIN(MIN(MOD(A548/Calculator!$F$12,1),1-MOD(A548/Calculator!$F$12,1)),ABS(MOD(A548/Calculator!$F$12,1)-0.5))),1)</f>
        <v>1</v>
      </c>
      <c r="E548" s="176" t="n">
        <f aca="false">IF(Calculator!$E$13="YES",IF(A548&lt;Calculator!$G$13,0,MIN(MIN(MOD(A548/Calculator!$F$13,1),1-MOD(A548/Calculator!$F$13,1)),ABS(MOD(A548/Calculator!$F$13,1)-0.5))),1)</f>
        <v>0.0245964912280661</v>
      </c>
      <c r="F548" s="176" t="n">
        <f aca="false">IF(Calculator!$E$14="YES",IF(A548&lt;Calculator!$G$14,0,MIN(MIN(MOD(A548/Calculator!$F$14,1),1-MOD(A548/Calculator!$F$14,1)),ABS(MOD(A548/Calculator!$F$14,1)-0.5))),1)</f>
        <v>0.213421052631571</v>
      </c>
      <c r="G548" s="176" t="n">
        <f aca="false">IF(Calculator!$E$15="YES",IF(A548&lt;Calculator!$G$15,0,MIN(MIN(MOD(A548/Calculator!$F$15,1),1-MOD(A548/Calculator!$F$15,1)),ABS(MOD(A548/Calculator!$F$15,1)-0.5))),1)</f>
        <v>0.101210526315789</v>
      </c>
      <c r="H548" s="176" t="n">
        <f aca="false">IF(Calculator!$E$16="YES",IF(A548&lt;Calculator!$G$16,0,MIN(MIN(MOD(A548/Calculator!$F$16,1),1-MOD(A548/Calculator!$F$16,1)),ABS(MOD(A548/Calculator!$F$16,1)-0.5))),1)</f>
        <v>0.0396308771929874</v>
      </c>
      <c r="I548" s="176" t="n">
        <f aca="false">IF(Calculator!$E$17="YES",IF(A548&lt;Calculator!$G$17,0,MIN(MIN(MOD(A548/Calculator!$F$17,1),1-MOD(A548/Calculator!$F$17,1)),ABS(MOD(A548/Calculator!$F$17,1)-0.5))),1)</f>
        <v>0.167421052631585</v>
      </c>
      <c r="J548" s="176" t="n">
        <f aca="false">IF(Calculator!$E$18="YES",IF(A548&lt;Calculator!$G$18,0,MIN(MIN(MOD(A548/Calculator!$F$18,1),1-MOD(A548/Calculator!$F$18,1)),ABS(MOD(A548/Calculator!$F$18,1)-0.5))),1)</f>
        <v>0.121459649122812</v>
      </c>
      <c r="K548" s="176" t="n">
        <f aca="false">IF(Calculator!$E$19="YES",IF(A548&lt;Calculator!$G$19,0,MIN(MIN(MOD(A548/Calculator!$F$19,1),1-MOD(A548/Calculator!$F$19,1)),ABS(MOD(A548/Calculator!$F$19,1)-0.5))),1)</f>
        <v>0.00564912280701613</v>
      </c>
      <c r="L548" s="176" t="n">
        <f aca="false">IF(Calculator!$E$20="YES",IF(A548&lt;Calculator!$G$20,0,MIN(MIN(MOD(A548/Calculator!$F$20,1),1-MOD(A548/Calculator!$F$20,1)),ABS(MOD(A548/Calculator!$F$20,1)-0.5))),1)</f>
        <v>1</v>
      </c>
      <c r="M548" s="176" t="n">
        <f aca="false">MIN(B548:L548)</f>
        <v>0.00564912280701613</v>
      </c>
      <c r="N548" s="176" t="n">
        <f aca="false">SUMPRODUCT(($M$5:$M$555&gt;M548)*1)+SUMPRODUCT(($M$5:$M$555=M548)*(ROW($M$5:$M$555)&lt;ROW(M548)))+1</f>
        <v>424</v>
      </c>
      <c r="O548" s="176" t="str">
        <f aca="false">IF(M548&gt;=0.2,"★★★ EXCELLENT",IF(M548&gt;=0.12,"★★  GOOD",IF(M548&gt;=0.07,"★  FAIR",IF(M548&gt;=0.025,"⚠  MARGINAL","✗  AVOID"))))</f>
        <v>✗  AVOID</v>
      </c>
    </row>
    <row r="549" customFormat="false" ht="15" hidden="false" customHeight="true" outlineLevel="0" collapsed="false">
      <c r="A549" s="173" t="n">
        <v>59.4</v>
      </c>
      <c r="B549" s="174" t="n">
        <f aca="false">IF(Calculator!$E$10="YES",IF(A549&lt;Calculator!$G$10,0,MIN(MIN(MOD(A549/Calculator!$F$10,1),1-MOD(A549/Calculator!$F$10,1)),ABS(MOD(A549/Calculator!$F$10,1)-0.5))),1)</f>
        <v>1</v>
      </c>
      <c r="C549" s="174" t="n">
        <f aca="false">IF(Calculator!$E$11="YES",IF(A549&lt;Calculator!$G$11,0,MIN(MIN(MOD(A549/Calculator!$F$11,1),1-MOD(A549/Calculator!$F$11,1)),ABS(MOD(A549/Calculator!$F$11,1)-0.5))),1)</f>
        <v>1</v>
      </c>
      <c r="D549" s="174" t="n">
        <f aca="false">IF(Calculator!$E$12="YES",IF(A549&lt;Calculator!$G$12,0,MIN(MIN(MOD(A549/Calculator!$F$12,1),1-MOD(A549/Calculator!$F$12,1)),ABS(MOD(A549/Calculator!$F$12,1)-0.5))),1)</f>
        <v>1</v>
      </c>
      <c r="E549" s="174" t="n">
        <f aca="false">IF(Calculator!$E$13="YES",IF(A549&lt;Calculator!$G$13,0,MIN(MIN(MOD(A549/Calculator!$F$13,1),1-MOD(A549/Calculator!$F$13,1)),ABS(MOD(A549/Calculator!$F$13,1)-0.5))),1)</f>
        <v>0.0195789473684167</v>
      </c>
      <c r="F549" s="174" t="n">
        <f aca="false">IF(Calculator!$E$14="YES",IF(A549&lt;Calculator!$G$14,0,MIN(MIN(MOD(A549/Calculator!$F$14,1),1-MOD(A549/Calculator!$F$14,1)),ABS(MOD(A549/Calculator!$F$14,1)-0.5))),1)</f>
        <v>0.220526315789466</v>
      </c>
      <c r="G549" s="174" t="n">
        <f aca="false">IF(Calculator!$E$15="YES",IF(A549&lt;Calculator!$G$15,0,MIN(MIN(MOD(A549/Calculator!$F$15,1),1-MOD(A549/Calculator!$F$15,1)),ABS(MOD(A549/Calculator!$F$15,1)-0.5))),1)</f>
        <v>0.0912631578947369</v>
      </c>
      <c r="H549" s="174" t="n">
        <f aca="false">IF(Calculator!$E$16="YES",IF(A549&lt;Calculator!$G$16,0,MIN(MIN(MOD(A549/Calculator!$F$16,1),1-MOD(A549/Calculator!$F$16,1)),ABS(MOD(A549/Calculator!$F$16,1)-0.5))),1)</f>
        <v>0.0523452631578998</v>
      </c>
      <c r="I549" s="174" t="n">
        <f aca="false">IF(Calculator!$E$17="YES",IF(A549&lt;Calculator!$G$17,0,MIN(MIN(MOD(A549/Calculator!$F$17,1),1-MOD(A549/Calculator!$F$17,1)),ABS(MOD(A549/Calculator!$F$17,1)-0.5))),1)</f>
        <v>0.15252631578948</v>
      </c>
      <c r="J549" s="174" t="n">
        <f aca="false">IF(Calculator!$E$18="YES",IF(A549&lt;Calculator!$G$18,0,MIN(MIN(MOD(A549/Calculator!$F$18,1),1-MOD(A549/Calculator!$F$18,1)),ABS(MOD(A549/Calculator!$F$18,1)-0.5))),1)</f>
        <v>0.103957894736848</v>
      </c>
      <c r="K549" s="174" t="n">
        <f aca="false">IF(Calculator!$E$19="YES",IF(A549&lt;Calculator!$G$19,0,MIN(MIN(MOD(A549/Calculator!$F$19,1),1-MOD(A549/Calculator!$F$19,1)),ABS(MOD(A549/Calculator!$F$19,1)-0.5))),1)</f>
        <v>0.0258947368421048</v>
      </c>
      <c r="L549" s="174" t="n">
        <f aca="false">IF(Calculator!$E$20="YES",IF(A549&lt;Calculator!$G$20,0,MIN(MIN(MOD(A549/Calculator!$F$20,1),1-MOD(A549/Calculator!$F$20,1)),ABS(MOD(A549/Calculator!$F$20,1)-0.5))),1)</f>
        <v>1</v>
      </c>
      <c r="M549" s="174" t="n">
        <f aca="false">MIN(B549:L549)</f>
        <v>0.0195789473684167</v>
      </c>
      <c r="N549" s="174" t="n">
        <f aca="false">SUMPRODUCT(($M$5:$M$555&gt;M549)*1)+SUMPRODUCT(($M$5:$M$555=M549)*(ROW($M$5:$M$555)&lt;ROW(M549)))+1</f>
        <v>297</v>
      </c>
      <c r="O549" s="174" t="str">
        <f aca="false">IF(M549&gt;=0.2,"★★★ EXCELLENT",IF(M549&gt;=0.12,"★★  GOOD",IF(M549&gt;=0.07,"★  FAIR",IF(M549&gt;=0.025,"⚠  MARGINAL","✗  AVOID"))))</f>
        <v>✗  AVOID</v>
      </c>
    </row>
    <row r="550" customFormat="false" ht="15" hidden="false" customHeight="true" outlineLevel="0" collapsed="false">
      <c r="A550" s="175" t="n">
        <v>59.5</v>
      </c>
      <c r="B550" s="176" t="n">
        <f aca="false">IF(Calculator!$E$10="YES",IF(A550&lt;Calculator!$G$10,0,MIN(MIN(MOD(A550/Calculator!$F$10,1),1-MOD(A550/Calculator!$F$10,1)),ABS(MOD(A550/Calculator!$F$10,1)-0.5))),1)</f>
        <v>1</v>
      </c>
      <c r="C550" s="176" t="n">
        <f aca="false">IF(Calculator!$E$11="YES",IF(A550&lt;Calculator!$G$11,0,MIN(MIN(MOD(A550/Calculator!$F$11,1),1-MOD(A550/Calculator!$F$11,1)),ABS(MOD(A550/Calculator!$F$11,1)-0.5))),1)</f>
        <v>1</v>
      </c>
      <c r="D550" s="176" t="n">
        <f aca="false">IF(Calculator!$E$12="YES",IF(A550&lt;Calculator!$G$12,0,MIN(MIN(MOD(A550/Calculator!$F$12,1),1-MOD(A550/Calculator!$F$12,1)),ABS(MOD(A550/Calculator!$F$12,1)-0.5))),1)</f>
        <v>1</v>
      </c>
      <c r="E550" s="176" t="n">
        <f aca="false">IF(Calculator!$E$13="YES",IF(A550&lt;Calculator!$G$13,0,MIN(MIN(MOD(A550/Calculator!$F$13,1),1-MOD(A550/Calculator!$F$13,1)),ABS(MOD(A550/Calculator!$F$13,1)-0.5))),1)</f>
        <v>0.0145614035087678</v>
      </c>
      <c r="F550" s="176" t="n">
        <f aca="false">IF(Calculator!$E$14="YES",IF(A550&lt;Calculator!$G$14,0,MIN(MIN(MOD(A550/Calculator!$F$14,1),1-MOD(A550/Calculator!$F$14,1)),ABS(MOD(A550/Calculator!$F$14,1)-0.5))),1)</f>
        <v>0.227631578947361</v>
      </c>
      <c r="G550" s="176" t="n">
        <f aca="false">IF(Calculator!$E$15="YES",IF(A550&lt;Calculator!$G$15,0,MIN(MIN(MOD(A550/Calculator!$F$15,1),1-MOD(A550/Calculator!$F$15,1)),ABS(MOD(A550/Calculator!$F$15,1)-0.5))),1)</f>
        <v>0.0813157894736838</v>
      </c>
      <c r="H550" s="176" t="n">
        <f aca="false">IF(Calculator!$E$16="YES",IF(A550&lt;Calculator!$G$16,0,MIN(MIN(MOD(A550/Calculator!$F$16,1),1-MOD(A550/Calculator!$F$16,1)),ABS(MOD(A550/Calculator!$F$16,1)-0.5))),1)</f>
        <v>0.0650596491228122</v>
      </c>
      <c r="I550" s="176" t="n">
        <f aca="false">IF(Calculator!$E$17="YES",IF(A550&lt;Calculator!$G$17,0,MIN(MIN(MOD(A550/Calculator!$F$17,1),1-MOD(A550/Calculator!$F$17,1)),ABS(MOD(A550/Calculator!$F$17,1)-0.5))),1)</f>
        <v>0.137631578947374</v>
      </c>
      <c r="J550" s="176" t="n">
        <f aca="false">IF(Calculator!$E$18="YES",IF(A550&lt;Calculator!$G$18,0,MIN(MIN(MOD(A550/Calculator!$F$18,1),1-MOD(A550/Calculator!$F$18,1)),ABS(MOD(A550/Calculator!$F$18,1)-0.5))),1)</f>
        <v>0.086456140350883</v>
      </c>
      <c r="K550" s="176" t="n">
        <f aca="false">IF(Calculator!$E$19="YES",IF(A550&lt;Calculator!$G$19,0,MIN(MIN(MOD(A550/Calculator!$F$19,1),1-MOD(A550/Calculator!$F$19,1)),ABS(MOD(A550/Calculator!$F$19,1)-0.5))),1)</f>
        <v>0.0461403508771934</v>
      </c>
      <c r="L550" s="176" t="n">
        <f aca="false">IF(Calculator!$E$20="YES",IF(A550&lt;Calculator!$G$20,0,MIN(MIN(MOD(A550/Calculator!$F$20,1),1-MOD(A550/Calculator!$F$20,1)),ABS(MOD(A550/Calculator!$F$20,1)-0.5))),1)</f>
        <v>1</v>
      </c>
      <c r="M550" s="176" t="n">
        <f aca="false">MIN(B550:L550)</f>
        <v>0.0145614035087678</v>
      </c>
      <c r="N550" s="176" t="n">
        <f aca="false">SUMPRODUCT(($M$5:$M$555&gt;M550)*1)+SUMPRODUCT(($M$5:$M$555=M550)*(ROW($M$5:$M$555)&lt;ROW(M550)))+1</f>
        <v>331</v>
      </c>
      <c r="O550" s="176" t="str">
        <f aca="false">IF(M550&gt;=0.2,"★★★ EXCELLENT",IF(M550&gt;=0.12,"★★  GOOD",IF(M550&gt;=0.07,"★  FAIR",IF(M550&gt;=0.025,"⚠  MARGINAL","✗  AVOID"))))</f>
        <v>✗  AVOID</v>
      </c>
    </row>
    <row r="551" customFormat="false" ht="15" hidden="false" customHeight="true" outlineLevel="0" collapsed="false">
      <c r="A551" s="173" t="n">
        <v>59.6</v>
      </c>
      <c r="B551" s="174" t="n">
        <f aca="false">IF(Calculator!$E$10="YES",IF(A551&lt;Calculator!$G$10,0,MIN(MIN(MOD(A551/Calculator!$F$10,1),1-MOD(A551/Calculator!$F$10,1)),ABS(MOD(A551/Calculator!$F$10,1)-0.5))),1)</f>
        <v>1</v>
      </c>
      <c r="C551" s="174" t="n">
        <f aca="false">IF(Calculator!$E$11="YES",IF(A551&lt;Calculator!$G$11,0,MIN(MIN(MOD(A551/Calculator!$F$11,1),1-MOD(A551/Calculator!$F$11,1)),ABS(MOD(A551/Calculator!$F$11,1)-0.5))),1)</f>
        <v>1</v>
      </c>
      <c r="D551" s="174" t="n">
        <f aca="false">IF(Calculator!$E$12="YES",IF(A551&lt;Calculator!$G$12,0,MIN(MIN(MOD(A551/Calculator!$F$12,1),1-MOD(A551/Calculator!$F$12,1)),ABS(MOD(A551/Calculator!$F$12,1)-0.5))),1)</f>
        <v>1</v>
      </c>
      <c r="E551" s="174" t="n">
        <f aca="false">IF(Calculator!$E$13="YES",IF(A551&lt;Calculator!$G$13,0,MIN(MIN(MOD(A551/Calculator!$F$13,1),1-MOD(A551/Calculator!$F$13,1)),ABS(MOD(A551/Calculator!$F$13,1)-0.5))),1)</f>
        <v>0.00954385964911841</v>
      </c>
      <c r="F551" s="174" t="n">
        <f aca="false">IF(Calculator!$E$14="YES",IF(A551&lt;Calculator!$G$14,0,MIN(MIN(MOD(A551/Calculator!$F$14,1),1-MOD(A551/Calculator!$F$14,1)),ABS(MOD(A551/Calculator!$F$14,1)-0.5))),1)</f>
        <v>0.234736842105256</v>
      </c>
      <c r="G551" s="174" t="n">
        <f aca="false">IF(Calculator!$E$15="YES",IF(A551&lt;Calculator!$G$15,0,MIN(MIN(MOD(A551/Calculator!$F$15,1),1-MOD(A551/Calculator!$F$15,1)),ABS(MOD(A551/Calculator!$F$15,1)-0.5))),1)</f>
        <v>0.0713684210526306</v>
      </c>
      <c r="H551" s="174" t="n">
        <f aca="false">IF(Calculator!$E$16="YES",IF(A551&lt;Calculator!$G$16,0,MIN(MIN(MOD(A551/Calculator!$F$16,1),1-MOD(A551/Calculator!$F$16,1)),ABS(MOD(A551/Calculator!$F$16,1)-0.5))),1)</f>
        <v>0.0777740350877245</v>
      </c>
      <c r="I551" s="174" t="n">
        <f aca="false">IF(Calculator!$E$17="YES",IF(A551&lt;Calculator!$G$17,0,MIN(MIN(MOD(A551/Calculator!$F$17,1),1-MOD(A551/Calculator!$F$17,1)),ABS(MOD(A551/Calculator!$F$17,1)-0.5))),1)</f>
        <v>0.122736842105269</v>
      </c>
      <c r="J551" s="174" t="n">
        <f aca="false">IF(Calculator!$E$18="YES",IF(A551&lt;Calculator!$G$18,0,MIN(MIN(MOD(A551/Calculator!$F$18,1),1-MOD(A551/Calculator!$F$18,1)),ABS(MOD(A551/Calculator!$F$18,1)-0.5))),1)</f>
        <v>0.0689543859649167</v>
      </c>
      <c r="K551" s="174" t="n">
        <f aca="false">IF(Calculator!$E$19="YES",IF(A551&lt;Calculator!$G$19,0,MIN(MIN(MOD(A551/Calculator!$F$19,1),1-MOD(A551/Calculator!$F$19,1)),ABS(MOD(A551/Calculator!$F$19,1)-0.5))),1)</f>
        <v>0.0663859649122802</v>
      </c>
      <c r="L551" s="174" t="n">
        <f aca="false">IF(Calculator!$E$20="YES",IF(A551&lt;Calculator!$G$20,0,MIN(MIN(MOD(A551/Calculator!$F$20,1),1-MOD(A551/Calculator!$F$20,1)),ABS(MOD(A551/Calculator!$F$20,1)-0.5))),1)</f>
        <v>1</v>
      </c>
      <c r="M551" s="174" t="n">
        <f aca="false">MIN(B551:L551)</f>
        <v>0.00954385964911841</v>
      </c>
      <c r="N551" s="174" t="n">
        <f aca="false">SUMPRODUCT(($M$5:$M$555&gt;M551)*1)+SUMPRODUCT(($M$5:$M$555=M551)*(ROW($M$5:$M$555)&lt;ROW(M551)))+1</f>
        <v>382</v>
      </c>
      <c r="O551" s="174" t="str">
        <f aca="false">IF(M551&gt;=0.2,"★★★ EXCELLENT",IF(M551&gt;=0.12,"★★  GOOD",IF(M551&gt;=0.07,"★  FAIR",IF(M551&gt;=0.025,"⚠  MARGINAL","✗  AVOID"))))</f>
        <v>✗  AVOID</v>
      </c>
    </row>
    <row r="552" customFormat="false" ht="15" hidden="false" customHeight="true" outlineLevel="0" collapsed="false">
      <c r="A552" s="175" t="n">
        <v>59.7</v>
      </c>
      <c r="B552" s="176" t="n">
        <f aca="false">IF(Calculator!$E$10="YES",IF(A552&lt;Calculator!$G$10,0,MIN(MIN(MOD(A552/Calculator!$F$10,1),1-MOD(A552/Calculator!$F$10,1)),ABS(MOD(A552/Calculator!$F$10,1)-0.5))),1)</f>
        <v>1</v>
      </c>
      <c r="C552" s="176" t="n">
        <f aca="false">IF(Calculator!$E$11="YES",IF(A552&lt;Calculator!$G$11,0,MIN(MIN(MOD(A552/Calculator!$F$11,1),1-MOD(A552/Calculator!$F$11,1)),ABS(MOD(A552/Calculator!$F$11,1)-0.5))),1)</f>
        <v>1</v>
      </c>
      <c r="D552" s="176" t="n">
        <f aca="false">IF(Calculator!$E$12="YES",IF(A552&lt;Calculator!$G$12,0,MIN(MIN(MOD(A552/Calculator!$F$12,1),1-MOD(A552/Calculator!$F$12,1)),ABS(MOD(A552/Calculator!$F$12,1)-0.5))),1)</f>
        <v>1</v>
      </c>
      <c r="E552" s="176" t="n">
        <f aca="false">IF(Calculator!$E$13="YES",IF(A552&lt;Calculator!$G$13,0,MIN(MIN(MOD(A552/Calculator!$F$13,1),1-MOD(A552/Calculator!$F$13,1)),ABS(MOD(A552/Calculator!$F$13,1)-0.5))),1)</f>
        <v>0.00452631578946905</v>
      </c>
      <c r="F552" s="176" t="n">
        <f aca="false">IF(Calculator!$E$14="YES",IF(A552&lt;Calculator!$G$14,0,MIN(MIN(MOD(A552/Calculator!$F$14,1),1-MOD(A552/Calculator!$F$14,1)),ABS(MOD(A552/Calculator!$F$14,1)-0.5))),1)</f>
        <v>0.24184210526315</v>
      </c>
      <c r="G552" s="176" t="n">
        <f aca="false">IF(Calculator!$E$15="YES",IF(A552&lt;Calculator!$G$15,0,MIN(MIN(MOD(A552/Calculator!$F$15,1),1-MOD(A552/Calculator!$F$15,1)),ABS(MOD(A552/Calculator!$F$15,1)-0.5))),1)</f>
        <v>0.0614210526315784</v>
      </c>
      <c r="H552" s="176" t="n">
        <f aca="false">IF(Calculator!$E$16="YES",IF(A552&lt;Calculator!$G$16,0,MIN(MIN(MOD(A552/Calculator!$F$16,1),1-MOD(A552/Calculator!$F$16,1)),ABS(MOD(A552/Calculator!$F$16,1)-0.5))),1)</f>
        <v>0.0904884210526369</v>
      </c>
      <c r="I552" s="176" t="n">
        <f aca="false">IF(Calculator!$E$17="YES",IF(A552&lt;Calculator!$G$17,0,MIN(MIN(MOD(A552/Calculator!$F$17,1),1-MOD(A552/Calculator!$F$17,1)),ABS(MOD(A552/Calculator!$F$17,1)-0.5))),1)</f>
        <v>0.107842105263165</v>
      </c>
      <c r="J552" s="176" t="n">
        <f aca="false">IF(Calculator!$E$18="YES",IF(A552&lt;Calculator!$G$18,0,MIN(MIN(MOD(A552/Calculator!$F$18,1),1-MOD(A552/Calculator!$F$18,1)),ABS(MOD(A552/Calculator!$F$18,1)-0.5))),1)</f>
        <v>0.0514526315789521</v>
      </c>
      <c r="K552" s="176" t="n">
        <f aca="false">IF(Calculator!$E$19="YES",IF(A552&lt;Calculator!$G$19,0,MIN(MIN(MOD(A552/Calculator!$F$19,1),1-MOD(A552/Calculator!$F$19,1)),ABS(MOD(A552/Calculator!$F$19,1)-0.5))),1)</f>
        <v>0.0866315789473688</v>
      </c>
      <c r="L552" s="176" t="n">
        <f aca="false">IF(Calculator!$E$20="YES",IF(A552&lt;Calculator!$G$20,0,MIN(MIN(MOD(A552/Calculator!$F$20,1),1-MOD(A552/Calculator!$F$20,1)),ABS(MOD(A552/Calculator!$F$20,1)-0.5))),1)</f>
        <v>1</v>
      </c>
      <c r="M552" s="176" t="n">
        <f aca="false">MIN(B552:L552)</f>
        <v>0.00452631578946905</v>
      </c>
      <c r="N552" s="176" t="n">
        <f aca="false">SUMPRODUCT(($M$5:$M$555&gt;M552)*1)+SUMPRODUCT(($M$5:$M$555=M552)*(ROW($M$5:$M$555)&lt;ROW(M552)))+1</f>
        <v>441</v>
      </c>
      <c r="O552" s="176" t="str">
        <f aca="false">IF(M552&gt;=0.2,"★★★ EXCELLENT",IF(M552&gt;=0.12,"★★  GOOD",IF(M552&gt;=0.07,"★  FAIR",IF(M552&gt;=0.025,"⚠  MARGINAL","✗  AVOID"))))</f>
        <v>✗  AVOID</v>
      </c>
    </row>
    <row r="553" customFormat="false" ht="15" hidden="false" customHeight="true" outlineLevel="0" collapsed="false">
      <c r="A553" s="173" t="n">
        <v>59.8</v>
      </c>
      <c r="B553" s="174" t="n">
        <f aca="false">IF(Calculator!$E$10="YES",IF(A553&lt;Calculator!$G$10,0,MIN(MIN(MOD(A553/Calculator!$F$10,1),1-MOD(A553/Calculator!$F$10,1)),ABS(MOD(A553/Calculator!$F$10,1)-0.5))),1)</f>
        <v>1</v>
      </c>
      <c r="C553" s="174" t="n">
        <f aca="false">IF(Calculator!$E$11="YES",IF(A553&lt;Calculator!$G$11,0,MIN(MIN(MOD(A553/Calculator!$F$11,1),1-MOD(A553/Calculator!$F$11,1)),ABS(MOD(A553/Calculator!$F$11,1)-0.5))),1)</f>
        <v>1</v>
      </c>
      <c r="D553" s="174" t="n">
        <f aca="false">IF(Calculator!$E$12="YES",IF(A553&lt;Calculator!$G$12,0,MIN(MIN(MOD(A553/Calculator!$F$12,1),1-MOD(A553/Calculator!$F$12,1)),ABS(MOD(A553/Calculator!$F$12,1)-0.5))),1)</f>
        <v>1</v>
      </c>
      <c r="E553" s="174" t="n">
        <f aca="false">IF(Calculator!$E$13="YES",IF(A553&lt;Calculator!$G$13,0,MIN(MIN(MOD(A553/Calculator!$F$13,1),1-MOD(A553/Calculator!$F$13,1)),ABS(MOD(A553/Calculator!$F$13,1)-0.5))),1)</f>
        <v>0.000491228070179428</v>
      </c>
      <c r="F553" s="174" t="n">
        <f aca="false">IF(Calculator!$E$14="YES",IF(A553&lt;Calculator!$G$14,0,MIN(MIN(MOD(A553/Calculator!$F$14,1),1-MOD(A553/Calculator!$F$14,1)),ABS(MOD(A553/Calculator!$F$14,1)-0.5))),1)</f>
        <v>0.248947368421045</v>
      </c>
      <c r="G553" s="174" t="n">
        <f aca="false">IF(Calculator!$E$15="YES",IF(A553&lt;Calculator!$G$15,0,MIN(MIN(MOD(A553/Calculator!$F$15,1),1-MOD(A553/Calculator!$F$15,1)),ABS(MOD(A553/Calculator!$F$15,1)-0.5))),1)</f>
        <v>0.0514736842105261</v>
      </c>
      <c r="H553" s="174" t="n">
        <f aca="false">IF(Calculator!$E$16="YES",IF(A553&lt;Calculator!$G$16,0,MIN(MIN(MOD(A553/Calculator!$F$16,1),1-MOD(A553/Calculator!$F$16,1)),ABS(MOD(A553/Calculator!$F$16,1)-0.5))),1)</f>
        <v>0.103202807017548</v>
      </c>
      <c r="I553" s="174" t="n">
        <f aca="false">IF(Calculator!$E$17="YES",IF(A553&lt;Calculator!$G$17,0,MIN(MIN(MOD(A553/Calculator!$F$17,1),1-MOD(A553/Calculator!$F$17,1)),ABS(MOD(A553/Calculator!$F$17,1)-0.5))),1)</f>
        <v>0.0929473684210596</v>
      </c>
      <c r="J553" s="174" t="n">
        <f aca="false">IF(Calculator!$E$18="YES",IF(A553&lt;Calculator!$G$18,0,MIN(MIN(MOD(A553/Calculator!$F$18,1),1-MOD(A553/Calculator!$F$18,1)),ABS(MOD(A553/Calculator!$F$18,1)-0.5))),1)</f>
        <v>0.0339508771929875</v>
      </c>
      <c r="K553" s="174" t="n">
        <f aca="false">IF(Calculator!$E$19="YES",IF(A553&lt;Calculator!$G$19,0,MIN(MIN(MOD(A553/Calculator!$F$19,1),1-MOD(A553/Calculator!$F$19,1)),ABS(MOD(A553/Calculator!$F$19,1)-0.5))),1)</f>
        <v>0.106877192982456</v>
      </c>
      <c r="L553" s="174" t="n">
        <f aca="false">IF(Calculator!$E$20="YES",IF(A553&lt;Calculator!$G$20,0,MIN(MIN(MOD(A553/Calculator!$F$20,1),1-MOD(A553/Calculator!$F$20,1)),ABS(MOD(A553/Calculator!$F$20,1)-0.5))),1)</f>
        <v>1</v>
      </c>
      <c r="M553" s="174" t="n">
        <f aca="false">MIN(B553:L553)</f>
        <v>0.000491228070179428</v>
      </c>
      <c r="N553" s="174" t="n">
        <f aca="false">SUMPRODUCT(($M$5:$M$555&gt;M553)*1)+SUMPRODUCT(($M$5:$M$555=M553)*(ROW($M$5:$M$555)&lt;ROW(M553)))+1</f>
        <v>495</v>
      </c>
      <c r="O553" s="174" t="str">
        <f aca="false">IF(M553&gt;=0.2,"★★★ EXCELLENT",IF(M553&gt;=0.12,"★★  GOOD",IF(M553&gt;=0.07,"★  FAIR",IF(M553&gt;=0.025,"⚠  MARGINAL","✗  AVOID"))))</f>
        <v>✗  AVOID</v>
      </c>
    </row>
    <row r="554" customFormat="false" ht="15" hidden="false" customHeight="true" outlineLevel="0" collapsed="false">
      <c r="A554" s="175" t="n">
        <v>59.9</v>
      </c>
      <c r="B554" s="176" t="n">
        <f aca="false">IF(Calculator!$E$10="YES",IF(A554&lt;Calculator!$G$10,0,MIN(MIN(MOD(A554/Calculator!$F$10,1),1-MOD(A554/Calculator!$F$10,1)),ABS(MOD(A554/Calculator!$F$10,1)-0.5))),1)</f>
        <v>1</v>
      </c>
      <c r="C554" s="176" t="n">
        <f aca="false">IF(Calculator!$E$11="YES",IF(A554&lt;Calculator!$G$11,0,MIN(MIN(MOD(A554/Calculator!$F$11,1),1-MOD(A554/Calculator!$F$11,1)),ABS(MOD(A554/Calculator!$F$11,1)-0.5))),1)</f>
        <v>1</v>
      </c>
      <c r="D554" s="176" t="n">
        <f aca="false">IF(Calculator!$E$12="YES",IF(A554&lt;Calculator!$G$12,0,MIN(MIN(MOD(A554/Calculator!$F$12,1),1-MOD(A554/Calculator!$F$12,1)),ABS(MOD(A554/Calculator!$F$12,1)-0.5))),1)</f>
        <v>1</v>
      </c>
      <c r="E554" s="176" t="n">
        <f aca="false">IF(Calculator!$E$13="YES",IF(A554&lt;Calculator!$G$13,0,MIN(MIN(MOD(A554/Calculator!$F$13,1),1-MOD(A554/Calculator!$F$13,1)),ABS(MOD(A554/Calculator!$F$13,1)-0.5))),1)</f>
        <v>0.00550877192982879</v>
      </c>
      <c r="F554" s="176" t="n">
        <f aca="false">IF(Calculator!$E$14="YES",IF(A554&lt;Calculator!$G$14,0,MIN(MIN(MOD(A554/Calculator!$F$14,1),1-MOD(A554/Calculator!$F$14,1)),ABS(MOD(A554/Calculator!$F$14,1)-0.5))),1)</f>
        <v>0.24394736842106</v>
      </c>
      <c r="G554" s="176" t="n">
        <f aca="false">IF(Calculator!$E$15="YES",IF(A554&lt;Calculator!$G$15,0,MIN(MIN(MOD(A554/Calculator!$F$15,1),1-MOD(A554/Calculator!$F$15,1)),ABS(MOD(A554/Calculator!$F$15,1)-0.5))),1)</f>
        <v>0.041526315789473</v>
      </c>
      <c r="H554" s="176" t="n">
        <f aca="false">IF(Calculator!$E$16="YES",IF(A554&lt;Calculator!$G$16,0,MIN(MIN(MOD(A554/Calculator!$F$16,1),1-MOD(A554/Calculator!$F$16,1)),ABS(MOD(A554/Calculator!$F$16,1)-0.5))),1)</f>
        <v>0.115917192982461</v>
      </c>
      <c r="I554" s="176" t="n">
        <f aca="false">IF(Calculator!$E$17="YES",IF(A554&lt;Calculator!$G$17,0,MIN(MIN(MOD(A554/Calculator!$F$17,1),1-MOD(A554/Calculator!$F$17,1)),ABS(MOD(A554/Calculator!$F$17,1)-0.5))),1)</f>
        <v>0.078052631578954</v>
      </c>
      <c r="J554" s="176" t="n">
        <f aca="false">IF(Calculator!$E$18="YES",IF(A554&lt;Calculator!$G$18,0,MIN(MIN(MOD(A554/Calculator!$F$18,1),1-MOD(A554/Calculator!$F$18,1)),ABS(MOD(A554/Calculator!$F$18,1)-0.5))),1)</f>
        <v>0.0164491228070229</v>
      </c>
      <c r="K554" s="176" t="n">
        <f aca="false">IF(Calculator!$E$19="YES",IF(A554&lt;Calculator!$G$19,0,MIN(MIN(MOD(A554/Calculator!$F$19,1),1-MOD(A554/Calculator!$F$19,1)),ABS(MOD(A554/Calculator!$F$19,1)-0.5))),1)</f>
        <v>0.127122807017543</v>
      </c>
      <c r="L554" s="176" t="n">
        <f aca="false">IF(Calculator!$E$20="YES",IF(A554&lt;Calculator!$G$20,0,MIN(MIN(MOD(A554/Calculator!$F$20,1),1-MOD(A554/Calculator!$F$20,1)),ABS(MOD(A554/Calculator!$F$20,1)-0.5))),1)</f>
        <v>1</v>
      </c>
      <c r="M554" s="176" t="n">
        <f aca="false">MIN(B554:L554)</f>
        <v>0.00550877192982879</v>
      </c>
      <c r="N554" s="176" t="n">
        <f aca="false">SUMPRODUCT(($M$5:$M$555&gt;M554)*1)+SUMPRODUCT(($M$5:$M$555=M554)*(ROW($M$5:$M$555)&lt;ROW(M554)))+1</f>
        <v>427</v>
      </c>
      <c r="O554" s="176" t="str">
        <f aca="false">IF(M554&gt;=0.2,"★★★ EXCELLENT",IF(M554&gt;=0.12,"★★  GOOD",IF(M554&gt;=0.07,"★  FAIR",IF(M554&gt;=0.025,"⚠  MARGINAL","✗  AVOID"))))</f>
        <v>✗  AVOID</v>
      </c>
    </row>
    <row r="555" customFormat="false" ht="15" hidden="false" customHeight="true" outlineLevel="0" collapsed="false">
      <c r="A555" s="173" t="n">
        <v>60</v>
      </c>
      <c r="B555" s="174" t="n">
        <f aca="false">IF(Calculator!$E$10="YES",IF(A555&lt;Calculator!$G$10,0,MIN(MIN(MOD(A555/Calculator!$F$10,1),1-MOD(A555/Calculator!$F$10,1)),ABS(MOD(A555/Calculator!$F$10,1)-0.5))),1)</f>
        <v>1</v>
      </c>
      <c r="C555" s="174" t="n">
        <f aca="false">IF(Calculator!$E$11="YES",IF(A555&lt;Calculator!$G$11,0,MIN(MIN(MOD(A555/Calculator!$F$11,1),1-MOD(A555/Calculator!$F$11,1)),ABS(MOD(A555/Calculator!$F$11,1)-0.5))),1)</f>
        <v>1</v>
      </c>
      <c r="D555" s="174" t="n">
        <f aca="false">IF(Calculator!$E$12="YES",IF(A555&lt;Calculator!$G$12,0,MIN(MIN(MOD(A555/Calculator!$F$12,1),1-MOD(A555/Calculator!$F$12,1)),ABS(MOD(A555/Calculator!$F$12,1)-0.5))),1)</f>
        <v>1</v>
      </c>
      <c r="E555" s="174" t="n">
        <f aca="false">IF(Calculator!$E$13="YES",IF(A555&lt;Calculator!$G$13,0,MIN(MIN(MOD(A555/Calculator!$F$13,1),1-MOD(A555/Calculator!$F$13,1)),ABS(MOD(A555/Calculator!$F$13,1)-0.5))),1)</f>
        <v>0.0105263157894782</v>
      </c>
      <c r="F555" s="174" t="n">
        <f aca="false">IF(Calculator!$E$14="YES",IF(A555&lt;Calculator!$G$14,0,MIN(MIN(MOD(A555/Calculator!$F$14,1),1-MOD(A555/Calculator!$F$14,1)),ABS(MOD(A555/Calculator!$F$14,1)-0.5))),1)</f>
        <v>0.236842105263166</v>
      </c>
      <c r="G555" s="174" t="n">
        <f aca="false">IF(Calculator!$E$15="YES",IF(A555&lt;Calculator!$G$15,0,MIN(MIN(MOD(A555/Calculator!$F$15,1),1-MOD(A555/Calculator!$F$15,1)),ABS(MOD(A555/Calculator!$F$15,1)-0.5))),1)</f>
        <v>0.0315789473684207</v>
      </c>
      <c r="H555" s="174" t="n">
        <f aca="false">IF(Calculator!$E$16="YES",IF(A555&lt;Calculator!$G$16,0,MIN(MIN(MOD(A555/Calculator!$F$16,1),1-MOD(A555/Calculator!$F$16,1)),ABS(MOD(A555/Calculator!$F$16,1)-0.5))),1)</f>
        <v>0.128631578947374</v>
      </c>
      <c r="I555" s="174" t="n">
        <f aca="false">IF(Calculator!$E$17="YES",IF(A555&lt;Calculator!$G$17,0,MIN(MIN(MOD(A555/Calculator!$F$17,1),1-MOD(A555/Calculator!$F$17,1)),ABS(MOD(A555/Calculator!$F$17,1)-0.5))),1)</f>
        <v>0.0631578947368485</v>
      </c>
      <c r="J555" s="174" t="n">
        <f aca="false">IF(Calculator!$E$18="YES",IF(A555&lt;Calculator!$G$18,0,MIN(MIN(MOD(A555/Calculator!$F$18,1),1-MOD(A555/Calculator!$F$18,1)),ABS(MOD(A555/Calculator!$F$18,1)-0.5))),1)</f>
        <v>0.00105263157894164</v>
      </c>
      <c r="K555" s="174" t="n">
        <f aca="false">IF(Calculator!$E$19="YES",IF(A555&lt;Calculator!$G$19,0,MIN(MIN(MOD(A555/Calculator!$F$19,1),1-MOD(A555/Calculator!$F$19,1)),ABS(MOD(A555/Calculator!$F$19,1)-0.5))),1)</f>
        <v>0.147368421052631</v>
      </c>
      <c r="L555" s="174" t="n">
        <f aca="false">IF(Calculator!$E$20="YES",IF(A555&lt;Calculator!$G$20,0,MIN(MIN(MOD(A555/Calculator!$F$20,1),1-MOD(A555/Calculator!$F$20,1)),ABS(MOD(A555/Calculator!$F$20,1)-0.5))),1)</f>
        <v>1</v>
      </c>
      <c r="M555" s="174" t="n">
        <f aca="false">MIN(B555:L555)</f>
        <v>0.00105263157894164</v>
      </c>
      <c r="N555" s="174" t="n">
        <f aca="false">SUMPRODUCT(($M$5:$M$555&gt;M555)*1)+SUMPRODUCT(($M$5:$M$555=M555)*(ROW($M$5:$M$555)&lt;ROW(M555)))+1</f>
        <v>486</v>
      </c>
      <c r="O555" s="174"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77" t="s">
        <v>232</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row>
    <row r="2" customFormat="false" ht="15" hidden="false" customHeight="true" outlineLevel="0" collapsed="false">
      <c r="A2" s="178" t="s">
        <v>233</v>
      </c>
      <c r="B2" s="179"/>
      <c r="C2" s="179"/>
      <c r="D2" s="179"/>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row>
    <row r="3" customFormat="false" ht="15" hidden="false" customHeight="true" outlineLevel="0" collapsed="false">
      <c r="A3" s="179"/>
      <c r="B3" s="179"/>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row>
    <row r="4" customFormat="false" ht="15" hidden="false" customHeight="true" outlineLevel="0" collapsed="false">
      <c r="A4" s="180" t="s">
        <v>234</v>
      </c>
      <c r="B4" s="180"/>
      <c r="C4" s="180"/>
      <c r="D4" s="180"/>
      <c r="E4" s="180"/>
      <c r="F4" s="180"/>
      <c r="G4" s="180"/>
      <c r="H4" s="180"/>
      <c r="I4" s="180"/>
      <c r="J4" s="179"/>
      <c r="K4" s="179"/>
      <c r="L4" s="179"/>
      <c r="M4" s="179"/>
      <c r="N4" s="179"/>
      <c r="O4" s="179"/>
      <c r="P4" s="179"/>
      <c r="Q4" s="179"/>
      <c r="R4" s="179"/>
      <c r="S4" s="179"/>
      <c r="T4" s="179"/>
      <c r="U4" s="179"/>
      <c r="V4" s="179"/>
      <c r="W4" s="179"/>
      <c r="X4" s="179"/>
      <c r="Y4" s="179"/>
      <c r="Z4" s="179"/>
      <c r="AA4" s="179"/>
      <c r="AB4" s="179"/>
      <c r="AC4" s="179"/>
      <c r="AD4" s="179"/>
      <c r="AE4" s="179"/>
      <c r="AF4" s="179"/>
      <c r="AG4" s="179"/>
      <c r="AH4" s="179"/>
      <c r="AI4" s="179"/>
      <c r="AJ4" s="179"/>
      <c r="AK4" s="179"/>
      <c r="AL4" s="179"/>
    </row>
    <row r="5" customFormat="false" ht="24.75" hidden="false" customHeight="true" outlineLevel="0" collapsed="false">
      <c r="A5" s="181" t="s">
        <v>7</v>
      </c>
      <c r="B5" s="181" t="s">
        <v>203</v>
      </c>
      <c r="C5" s="181" t="s">
        <v>69</v>
      </c>
      <c r="D5" s="181" t="str">
        <f aca="false">"#"&amp;1&amp;"  "&amp;Calculator!$B$27&amp;" m"</f>
        <v>#1  52,7 m</v>
      </c>
      <c r="E5" s="181" t="str">
        <f aca="false">"#"&amp;2&amp;"  "&amp;Calculator!$B$28&amp;" m"</f>
        <v>#2  52,6 m</v>
      </c>
      <c r="F5" s="181" t="str">
        <f aca="false">"#"&amp;3&amp;"  "&amp;Calculator!$B$29&amp;" m"</f>
        <v>#3  52,8 m</v>
      </c>
      <c r="G5" s="181" t="str">
        <f aca="false">"#"&amp;4&amp;"  "&amp;Calculator!$B$30&amp;" m"</f>
        <v>#4  52,5 m</v>
      </c>
      <c r="H5" s="181" t="str">
        <f aca="false">"#"&amp;5&amp;"  "&amp;Calculator!$B$31&amp;" m"</f>
        <v>#5  52,9 m</v>
      </c>
      <c r="I5" s="181" t="s">
        <v>235</v>
      </c>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row>
    <row r="6" customFormat="false" ht="15" hidden="false" customHeight="true" outlineLevel="0" collapsed="false">
      <c r="A6" s="182" t="str">
        <f aca="false">IF(Calculator!$E$10="YES","★ "&amp;"160m","160m")</f>
        <v>160m</v>
      </c>
      <c r="B6" s="182" t="n">
        <f aca="false">ROUND(Calculator!D10,3)</f>
        <v>1.9</v>
      </c>
      <c r="C6" s="183" t="n">
        <f aca="false">Calculator!$F$10</f>
        <v>75</v>
      </c>
      <c r="D6" s="184" t="str">
        <f aca="false">IF(AND(Calculator!$E$10="YES",Calculator!$B$27&gt;=Calculator!$G$10),ROUND(50*POWER(80,POWER(COS(PI()*MOD(Calculator!$B$27/Calculator!$F$10,1)),2)),1),"—")</f>
        <v>—</v>
      </c>
      <c r="E6" s="184" t="str">
        <f aca="false">IF(AND(Calculator!$E$10="YES",Calculator!$B$28&gt;=Calculator!$G$10),ROUND(50*POWER(80,POWER(COS(PI()*MOD(Calculator!$B$28/Calculator!$F$10,1)),2)),1),"—")</f>
        <v>—</v>
      </c>
      <c r="F6" s="184" t="str">
        <f aca="false">IF(AND(Calculator!$E$10="YES",Calculator!$B$29&gt;=Calculator!$G$10),ROUND(50*POWER(80,POWER(COS(PI()*MOD(Calculator!$B$29/Calculator!$F$10,1)),2)),1),"—")</f>
        <v>—</v>
      </c>
      <c r="G6" s="184" t="str">
        <f aca="false">IF(AND(Calculator!$E$10="YES",Calculator!$B$30&gt;=Calculator!$G$10),ROUND(50*POWER(80,POWER(COS(PI()*MOD(Calculator!$B$30/Calculator!$F$10,1)),2)),1),"—")</f>
        <v>—</v>
      </c>
      <c r="H6" s="184" t="str">
        <f aca="false">IF(AND(Calculator!$E$10="YES",Calculator!$B$31&gt;=Calculator!$G$10),ROUND(50*POWER(80,POWER(COS(PI()*MOD(Calculator!$B$31/Calculator!$F$10,1)),2)),1),"—")</f>
        <v>—</v>
      </c>
      <c r="I6" s="184" t="str">
        <f aca="false">IF(Calculator!$E10&lt;&gt;"YES","Inactive",IF(Calculator!$B$27&lt;Calculator!$G$10,"Wire too short","X_est #1: "&amp;ROUND(1500*ABS(SIN(2*PI()*MOD(Calculator!$B$27/Calculator!$F10,1))),0)&amp;" Ω"))</f>
        <v>Inactive</v>
      </c>
      <c r="J6" s="179"/>
      <c r="K6" s="179"/>
      <c r="L6" s="179"/>
      <c r="M6" s="179"/>
      <c r="N6" s="179"/>
      <c r="O6" s="179"/>
      <c r="P6" s="179"/>
      <c r="Q6" s="179"/>
      <c r="R6" s="179"/>
      <c r="S6" s="179"/>
      <c r="T6" s="179"/>
      <c r="U6" s="179"/>
      <c r="V6" s="179"/>
      <c r="W6" s="179"/>
      <c r="X6" s="179"/>
      <c r="Y6" s="179"/>
      <c r="Z6" s="179"/>
      <c r="AA6" s="179"/>
      <c r="AB6" s="179"/>
      <c r="AC6" s="179"/>
      <c r="AD6" s="179"/>
      <c r="AE6" s="179"/>
      <c r="AF6" s="179"/>
      <c r="AG6" s="179"/>
      <c r="AH6" s="179"/>
      <c r="AI6" s="179"/>
      <c r="AJ6" s="179"/>
      <c r="AK6" s="179"/>
      <c r="AL6" s="179"/>
    </row>
    <row r="7" customFormat="false" ht="15" hidden="false" customHeight="true" outlineLevel="0" collapsed="false">
      <c r="A7" s="182" t="str">
        <f aca="false">IF(Calculator!$E$11="YES","★ "&amp;"80m","80m")</f>
        <v>80m</v>
      </c>
      <c r="B7" s="182" t="n">
        <f aca="false">ROUND(Calculator!D11,3)</f>
        <v>3.65</v>
      </c>
      <c r="C7" s="183" t="n">
        <f aca="false">Calculator!$F$11</f>
        <v>39.041095890411</v>
      </c>
      <c r="D7" s="184" t="str">
        <f aca="false">IF(AND(Calculator!$E$11="YES",Calculator!$B$27&gt;=Calculator!$G$11),ROUND(50*POWER(80,POWER(COS(PI()*MOD(Calculator!$B$27/Calculator!$F$11,1)),2)),1),"—")</f>
        <v>—</v>
      </c>
      <c r="E7" s="184" t="str">
        <f aca="false">IF(AND(Calculator!$E$11="YES",Calculator!$B$28&gt;=Calculator!$G$11),ROUND(50*POWER(80,POWER(COS(PI()*MOD(Calculator!$B$28/Calculator!$F$11,1)),2)),1),"—")</f>
        <v>—</v>
      </c>
      <c r="F7" s="184" t="str">
        <f aca="false">IF(AND(Calculator!$E$11="YES",Calculator!$B$29&gt;=Calculator!$G$11),ROUND(50*POWER(80,POWER(COS(PI()*MOD(Calculator!$B$29/Calculator!$F$11,1)),2)),1),"—")</f>
        <v>—</v>
      </c>
      <c r="G7" s="184" t="str">
        <f aca="false">IF(AND(Calculator!$E$11="YES",Calculator!$B$30&gt;=Calculator!$G$11),ROUND(50*POWER(80,POWER(COS(PI()*MOD(Calculator!$B$30/Calculator!$F$11,1)),2)),1),"—")</f>
        <v>—</v>
      </c>
      <c r="H7" s="184" t="str">
        <f aca="false">IF(AND(Calculator!$E$11="YES",Calculator!$B$31&gt;=Calculator!$G$11),ROUND(50*POWER(80,POWER(COS(PI()*MOD(Calculator!$B$31/Calculator!$F$11,1)),2)),1),"—")</f>
        <v>—</v>
      </c>
      <c r="I7" s="184" t="str">
        <f aca="false">IF(Calculator!$E11&lt;&gt;"YES","Inactive",IF(Calculator!$B$27&lt;Calculator!$G$11,"Wire too short","X_est #1: "&amp;ROUND(1500*ABS(SIN(2*PI()*MOD(Calculator!$B$27/Calculator!$F11,1))),0)&amp;" Ω"))</f>
        <v>Inactive</v>
      </c>
      <c r="J7" s="179"/>
      <c r="K7" s="179"/>
      <c r="L7" s="179"/>
      <c r="M7" s="179"/>
      <c r="N7" s="179"/>
      <c r="O7" s="179"/>
      <c r="P7" s="179"/>
      <c r="Q7" s="179"/>
      <c r="R7" s="179"/>
      <c r="S7" s="179"/>
      <c r="T7" s="179"/>
      <c r="U7" s="179"/>
      <c r="V7" s="179"/>
      <c r="W7" s="179"/>
      <c r="X7" s="179"/>
      <c r="Y7" s="179"/>
      <c r="Z7" s="179"/>
      <c r="AA7" s="179"/>
      <c r="AB7" s="179"/>
      <c r="AC7" s="179"/>
      <c r="AD7" s="179"/>
      <c r="AE7" s="179"/>
      <c r="AF7" s="179"/>
      <c r="AG7" s="179"/>
      <c r="AH7" s="179"/>
      <c r="AI7" s="179"/>
      <c r="AJ7" s="179"/>
      <c r="AK7" s="179"/>
      <c r="AL7" s="179"/>
    </row>
    <row r="8" customFormat="false" ht="15" hidden="false" customHeight="true" outlineLevel="0" collapsed="false">
      <c r="A8" s="182" t="str">
        <f aca="false">IF(Calculator!$E$12="YES","★ "&amp;"60m","60m")</f>
        <v>60m</v>
      </c>
      <c r="B8" s="182" t="n">
        <f aca="false">ROUND(Calculator!D12,3)</f>
        <v>5.359</v>
      </c>
      <c r="C8" s="183" t="n">
        <f aca="false">Calculator!$F$12</f>
        <v>26.5907818622877</v>
      </c>
      <c r="D8" s="184" t="str">
        <f aca="false">IF(AND(Calculator!$E$12="YES",Calculator!$B$27&gt;=Calculator!$G$12),ROUND(50*POWER(80,POWER(COS(PI()*MOD(Calculator!$B$27/Calculator!$F$12,1)),2)),1),"—")</f>
        <v>—</v>
      </c>
      <c r="E8" s="184" t="str">
        <f aca="false">IF(AND(Calculator!$E$12="YES",Calculator!$B$28&gt;=Calculator!$G$12),ROUND(50*POWER(80,POWER(COS(PI()*MOD(Calculator!$B$28/Calculator!$F$12,1)),2)),1),"—")</f>
        <v>—</v>
      </c>
      <c r="F8" s="184" t="str">
        <f aca="false">IF(AND(Calculator!$E$12="YES",Calculator!$B$29&gt;=Calculator!$G$12),ROUND(50*POWER(80,POWER(COS(PI()*MOD(Calculator!$B$29/Calculator!$F$12,1)),2)),1),"—")</f>
        <v>—</v>
      </c>
      <c r="G8" s="184" t="str">
        <f aca="false">IF(AND(Calculator!$E$12="YES",Calculator!$B$30&gt;=Calculator!$G$12),ROUND(50*POWER(80,POWER(COS(PI()*MOD(Calculator!$B$30/Calculator!$F$12,1)),2)),1),"—")</f>
        <v>—</v>
      </c>
      <c r="H8" s="184" t="str">
        <f aca="false">IF(AND(Calculator!$E$12="YES",Calculator!$B$31&gt;=Calculator!$G$12),ROUND(50*POWER(80,POWER(COS(PI()*MOD(Calculator!$B$31/Calculator!$F$12,1)),2)),1),"—")</f>
        <v>—</v>
      </c>
      <c r="I8" s="184" t="str">
        <f aca="false">IF(Calculator!$E12&lt;&gt;"YES","Inactive",IF(Calculator!$B$27&lt;Calculator!$G$12,"Wire too short","X_est #1: "&amp;ROUND(1500*ABS(SIN(2*PI()*MOD(Calculator!$B$27/Calculator!$F12,1))),0)&amp;" Ω"))</f>
        <v>Inactive</v>
      </c>
      <c r="J8" s="179"/>
      <c r="K8" s="179"/>
      <c r="L8" s="179"/>
      <c r="M8" s="179"/>
      <c r="N8" s="179"/>
      <c r="O8" s="179"/>
      <c r="P8" s="179"/>
      <c r="Q8" s="179"/>
      <c r="R8" s="179"/>
      <c r="S8" s="179"/>
      <c r="T8" s="179"/>
      <c r="U8" s="179"/>
      <c r="V8" s="179"/>
      <c r="W8" s="179"/>
      <c r="X8" s="179"/>
      <c r="Y8" s="179"/>
      <c r="Z8" s="179"/>
      <c r="AA8" s="179"/>
      <c r="AB8" s="179"/>
      <c r="AC8" s="179"/>
      <c r="AD8" s="179"/>
      <c r="AE8" s="179"/>
      <c r="AF8" s="179"/>
      <c r="AG8" s="179"/>
      <c r="AH8" s="179"/>
      <c r="AI8" s="179"/>
      <c r="AJ8" s="179"/>
      <c r="AK8" s="179"/>
      <c r="AL8" s="179"/>
    </row>
    <row r="9" customFormat="false" ht="15" hidden="false" customHeight="true" outlineLevel="0" collapsed="false">
      <c r="A9" s="182" t="str">
        <f aca="false">IF(Calculator!$E$13="YES","★ "&amp;"40m","40m")</f>
        <v>★ 40m</v>
      </c>
      <c r="B9" s="182" t="n">
        <f aca="false">ROUND(Calculator!D13,3)</f>
        <v>7.15</v>
      </c>
      <c r="C9" s="183" t="n">
        <f aca="false">Calculator!$F$13</f>
        <v>19.9300699300699</v>
      </c>
      <c r="D9" s="184" t="n">
        <f aca="false">IF(AND(Calculator!$E$13="YES",Calculator!$B$27&gt;=Calculator!$G$13),ROUND(50*POWER(80,POWER(COS(PI()*MOD(Calculator!$B$27/Calculator!$F$13,1)),2)),1),"—")</f>
        <v>115.8</v>
      </c>
      <c r="E9" s="184" t="n">
        <f aca="false">IF(AND(Calculator!$E$13="YES",Calculator!$B$28&gt;=Calculator!$G$13),ROUND(50*POWER(80,POWER(COS(PI()*MOD(Calculator!$B$28/Calculator!$F$13,1)),2)),1),"—")</f>
        <v>109.8</v>
      </c>
      <c r="F9" s="184" t="n">
        <f aca="false">IF(AND(Calculator!$E$13="YES",Calculator!$B$29&gt;=Calculator!$G$13),ROUND(50*POWER(80,POWER(COS(PI()*MOD(Calculator!$B$29/Calculator!$F$13,1)),2)),1),"—")</f>
        <v>122.4</v>
      </c>
      <c r="G9" s="184" t="n">
        <f aca="false">IF(AND(Calculator!$E$13="YES",Calculator!$B$30&gt;=Calculator!$G$13),ROUND(50*POWER(80,POWER(COS(PI()*MOD(Calculator!$B$30/Calculator!$F$13,1)),2)),1),"—")</f>
        <v>104.2</v>
      </c>
      <c r="H9" s="184" t="n">
        <f aca="false">IF(AND(Calculator!$E$13="YES",Calculator!$B$31&gt;=Calculator!$G$13),ROUND(50*POWER(80,POWER(COS(PI()*MOD(Calculator!$B$31/Calculator!$F$13,1)),2)),1),"—")</f>
        <v>129.5</v>
      </c>
      <c r="I9" s="184" t="str">
        <f aca="false">IF(Calculator!$E13&lt;&gt;"YES","Inactive",IF(Calculator!$B$27&lt;Calculator!$G$13,"Wire too short","X_est #1: "&amp;ROUND(1500*ABS(SIN(2*PI()*MOD(Calculator!$B$27/Calculator!$F13,1))),0)&amp;" Ω"))</f>
        <v>X_est #1: 1181 Ω</v>
      </c>
      <c r="J9" s="179"/>
      <c r="K9" s="179"/>
      <c r="L9" s="179"/>
      <c r="M9" s="179"/>
      <c r="N9" s="179"/>
      <c r="O9" s="179"/>
      <c r="P9" s="179"/>
      <c r="Q9" s="179"/>
      <c r="R9" s="179"/>
      <c r="S9" s="179"/>
      <c r="T9" s="179"/>
      <c r="U9" s="179"/>
      <c r="V9" s="179"/>
      <c r="W9" s="179"/>
      <c r="X9" s="179"/>
      <c r="Y9" s="179"/>
      <c r="Z9" s="179"/>
      <c r="AA9" s="179"/>
      <c r="AB9" s="179"/>
      <c r="AC9" s="179"/>
      <c r="AD9" s="179"/>
      <c r="AE9" s="179"/>
      <c r="AF9" s="179"/>
      <c r="AG9" s="179"/>
      <c r="AH9" s="179"/>
      <c r="AI9" s="179"/>
      <c r="AJ9" s="179"/>
      <c r="AK9" s="179"/>
      <c r="AL9" s="179"/>
    </row>
    <row r="10" customFormat="false" ht="15" hidden="false" customHeight="true" outlineLevel="0" collapsed="false">
      <c r="A10" s="182" t="str">
        <f aca="false">IF(Calculator!$E$14="YES","★ "&amp;"30m","30m")</f>
        <v>★ 30m</v>
      </c>
      <c r="B10" s="182" t="n">
        <f aca="false">ROUND(Calculator!D14,3)</f>
        <v>10.125</v>
      </c>
      <c r="C10" s="183" t="n">
        <f aca="false">Calculator!$F$14</f>
        <v>14.0740740740741</v>
      </c>
      <c r="D10" s="184" t="n">
        <f aca="false">IF(AND(Calculator!$E$14="YES",Calculator!$B$27&gt;=Calculator!$G$14),ROUND(50*POWER(80,POWER(COS(PI()*MOD(Calculator!$B$27/Calculator!$F$14,1)),2)),1),"—")</f>
        <v>414.5</v>
      </c>
      <c r="E10" s="184" t="n">
        <f aca="false">IF(AND(Calculator!$E$14="YES",Calculator!$B$28&gt;=Calculator!$G$14),ROUND(50*POWER(80,POWER(COS(PI()*MOD(Calculator!$B$28/Calculator!$F$14,1)),2)),1),"—")</f>
        <v>375.9</v>
      </c>
      <c r="F10" s="184" t="n">
        <f aca="false">IF(AND(Calculator!$E$14="YES",Calculator!$B$29&gt;=Calculator!$G$14),ROUND(50*POWER(80,POWER(COS(PI()*MOD(Calculator!$B$29/Calculator!$F$14,1)),2)),1),"—")</f>
        <v>457</v>
      </c>
      <c r="G10" s="184" t="n">
        <f aca="false">IF(AND(Calculator!$E$14="YES",Calculator!$B$30&gt;=Calculator!$G$14),ROUND(50*POWER(80,POWER(COS(PI()*MOD(Calculator!$B$30/Calculator!$F$14,1)),2)),1),"—")</f>
        <v>341</v>
      </c>
      <c r="H10" s="184" t="n">
        <f aca="false">IF(AND(Calculator!$E$14="YES",Calculator!$B$31&gt;=Calculator!$G$14),ROUND(50*POWER(80,POWER(COS(PI()*MOD(Calculator!$B$31/Calculator!$F$14,1)),2)),1),"—")</f>
        <v>504</v>
      </c>
      <c r="I10" s="184" t="str">
        <f aca="false">IF(Calculator!$E14&lt;&gt;"YES","Inactive",IF(Calculator!$B$27&lt;Calculator!$G$14,"Wire too short","X_est #1: "&amp;ROUND(1500*ABS(SIN(2*PI()*MOD(Calculator!$B$27/Calculator!$F14,1))),0)&amp;" Ω"))</f>
        <v>X_est #1: 1499 Ω</v>
      </c>
      <c r="J10" s="179"/>
      <c r="K10" s="179"/>
      <c r="L10" s="179"/>
      <c r="M10" s="179"/>
      <c r="N10" s="179"/>
      <c r="O10" s="179"/>
      <c r="P10" s="179"/>
      <c r="Q10" s="179"/>
      <c r="R10" s="179"/>
      <c r="S10" s="179"/>
      <c r="T10" s="179"/>
      <c r="U10" s="179"/>
      <c r="V10" s="179"/>
      <c r="W10" s="179"/>
      <c r="X10" s="179"/>
      <c r="Y10" s="179"/>
      <c r="Z10" s="179"/>
      <c r="AA10" s="179"/>
      <c r="AB10" s="179"/>
      <c r="AC10" s="179"/>
      <c r="AD10" s="179"/>
      <c r="AE10" s="179"/>
      <c r="AF10" s="179"/>
      <c r="AG10" s="179"/>
      <c r="AH10" s="179"/>
      <c r="AI10" s="179"/>
      <c r="AJ10" s="179"/>
      <c r="AK10" s="179"/>
      <c r="AL10" s="179"/>
    </row>
    <row r="11" customFormat="false" ht="15" hidden="false" customHeight="true" outlineLevel="0" collapsed="false">
      <c r="A11" s="182" t="str">
        <f aca="false">IF(Calculator!$E$15="YES","★ "&amp;"20m","20m")</f>
        <v>★ 20m</v>
      </c>
      <c r="B11" s="182" t="n">
        <f aca="false">ROUND(Calculator!D15,3)</f>
        <v>14.175</v>
      </c>
      <c r="C11" s="183" t="n">
        <f aca="false">Calculator!$F$15</f>
        <v>10.0529100529101</v>
      </c>
      <c r="D11" s="184" t="n">
        <f aca="false">IF(AND(Calculator!$E$15="YES",Calculator!$B$27&gt;=Calculator!$G$15),ROUND(50*POWER(80,POWER(COS(PI()*MOD(Calculator!$B$27/Calculator!$F$15,1)),2)),1),"—")</f>
        <v>497.5</v>
      </c>
      <c r="E11" s="184" t="n">
        <f aca="false">IF(AND(Calculator!$E$15="YES",Calculator!$B$28&gt;=Calculator!$G$15),ROUND(50*POWER(80,POWER(COS(PI()*MOD(Calculator!$B$28/Calculator!$F$15,1)),2)),1),"—")</f>
        <v>570.2</v>
      </c>
      <c r="F11" s="184" t="n">
        <f aca="false">IF(AND(Calculator!$E$15="YES",Calculator!$B$29&gt;=Calculator!$G$15),ROUND(50*POWER(80,POWER(COS(PI()*MOD(Calculator!$B$29/Calculator!$F$15,1)),2)),1),"—")</f>
        <v>433.8</v>
      </c>
      <c r="G11" s="184" t="n">
        <f aca="false">IF(AND(Calculator!$E$15="YES",Calculator!$B$30&gt;=Calculator!$G$15),ROUND(50*POWER(80,POWER(COS(PI()*MOD(Calculator!$B$30/Calculator!$F$15,1)),2)),1),"—")</f>
        <v>653</v>
      </c>
      <c r="H11" s="184" t="n">
        <f aca="false">IF(AND(Calculator!$E$15="YES",Calculator!$B$31&gt;=Calculator!$G$15),ROUND(50*POWER(80,POWER(COS(PI()*MOD(Calculator!$B$31/Calculator!$F$15,1)),2)),1),"—")</f>
        <v>378.4</v>
      </c>
      <c r="I11" s="184" t="str">
        <f aca="false">IF(Calculator!$E15&lt;&gt;"YES","Inactive",IF(Calculator!$B$27&lt;Calculator!$G$15,"Wire too short","X_est #1: "&amp;ROUND(1500*ABS(SIN(2*PI()*MOD(Calculator!$B$27/Calculator!$F15,1))),0)&amp;" Ω"))</f>
        <v>X_est #1: 1498 Ω</v>
      </c>
      <c r="J11" s="179"/>
      <c r="K11" s="179"/>
      <c r="L11" s="179"/>
      <c r="M11" s="179"/>
      <c r="N11" s="179"/>
      <c r="O11" s="179"/>
      <c r="P11" s="179"/>
      <c r="Q11" s="179"/>
      <c r="R11" s="179"/>
      <c r="S11" s="179"/>
      <c r="T11" s="179"/>
      <c r="U11" s="179"/>
      <c r="V11" s="179"/>
      <c r="W11" s="179"/>
      <c r="X11" s="179"/>
      <c r="Y11" s="179"/>
      <c r="Z11" s="179"/>
      <c r="AA11" s="179"/>
      <c r="AB11" s="179"/>
      <c r="AC11" s="179"/>
      <c r="AD11" s="179"/>
      <c r="AE11" s="179"/>
      <c r="AF11" s="179"/>
      <c r="AG11" s="179"/>
      <c r="AH11" s="179"/>
      <c r="AI11" s="179"/>
      <c r="AJ11" s="179"/>
      <c r="AK11" s="179"/>
      <c r="AL11" s="179"/>
    </row>
    <row r="12" customFormat="false" ht="15" hidden="false" customHeight="true" outlineLevel="0" collapsed="false">
      <c r="A12" s="182" t="str">
        <f aca="false">IF(Calculator!$E$16="YES","★ "&amp;"17m","17m")</f>
        <v>★ 17m</v>
      </c>
      <c r="B12" s="182" t="n">
        <f aca="false">ROUND(Calculator!D16,3)</f>
        <v>18.118</v>
      </c>
      <c r="C12" s="183" t="n">
        <f aca="false">Calculator!$F$16</f>
        <v>7.86510652389888</v>
      </c>
      <c r="D12" s="182" t="n">
        <f aca="false">IF(AND(Calculator!$E$16="YES",Calculator!$B$27&gt;=Calculator!$G$16),ROUND(50*POWER(80,POWER(COS(PI()*MOD(Calculator!$B$27/Calculator!$F$16,1)),2)),1),"—")</f>
        <v>228.7</v>
      </c>
      <c r="E12" s="182" t="n">
        <f aca="false">IF(AND(Calculator!$E$16="YES",Calculator!$B$28&gt;=Calculator!$G$16),ROUND(50*POWER(80,POWER(COS(PI()*MOD(Calculator!$B$28/Calculator!$F$16,1)),2)),1),"—")</f>
        <v>194</v>
      </c>
      <c r="F12" s="182" t="n">
        <f aca="false">IF(AND(Calculator!$E$16="YES",Calculator!$B$29&gt;=Calculator!$G$16),ROUND(50*POWER(80,POWER(COS(PI()*MOD(Calculator!$B$29/Calculator!$F$16,1)),2)),1),"—")</f>
        <v>270.7</v>
      </c>
      <c r="G12" s="182" t="n">
        <f aca="false">IF(AND(Calculator!$E$16="YES",Calculator!$B$30&gt;=Calculator!$G$16),ROUND(50*POWER(80,POWER(COS(PI()*MOD(Calculator!$B$30/Calculator!$F$16,1)),2)),1),"—")</f>
        <v>165.5</v>
      </c>
      <c r="H12" s="182" t="n">
        <f aca="false">IF(AND(Calculator!$E$16="YES",Calculator!$B$31&gt;=Calculator!$G$16),ROUND(50*POWER(80,POWER(COS(PI()*MOD(Calculator!$B$31/Calculator!$F$16,1)),2)),1),"—")</f>
        <v>321.4</v>
      </c>
      <c r="I12" s="182" t="str">
        <f aca="false">IF(Calculator!$E16&lt;&gt;"YES","Inactive",IF(Calculator!$B$27&lt;Calculator!$G$16,"Wire too short","X_est #1: "&amp;ROUND(1500*ABS(SIN(2*PI()*MOD(Calculator!$B$27/Calculator!$F16,1))),0)&amp;" Ω"))</f>
        <v>X_est #1: 1428 Ω</v>
      </c>
      <c r="J12" s="179"/>
      <c r="K12" s="179"/>
      <c r="L12" s="179"/>
      <c r="M12" s="179"/>
      <c r="N12" s="179"/>
      <c r="O12" s="179"/>
      <c r="P12" s="179"/>
      <c r="Q12" s="179"/>
      <c r="R12" s="179"/>
      <c r="S12" s="179"/>
      <c r="T12" s="179"/>
      <c r="U12" s="179"/>
      <c r="V12" s="179"/>
      <c r="W12" s="179"/>
      <c r="X12" s="179"/>
      <c r="Y12" s="179"/>
      <c r="Z12" s="179"/>
      <c r="AA12" s="179"/>
      <c r="AB12" s="179"/>
      <c r="AC12" s="179"/>
      <c r="AD12" s="179"/>
      <c r="AE12" s="179"/>
      <c r="AF12" s="179"/>
      <c r="AG12" s="179"/>
      <c r="AH12" s="179"/>
      <c r="AI12" s="179"/>
      <c r="AJ12" s="179"/>
      <c r="AK12" s="179"/>
      <c r="AL12" s="179"/>
    </row>
    <row r="13" customFormat="false" ht="15" hidden="false" customHeight="true" outlineLevel="0" collapsed="false">
      <c r="A13" s="182" t="str">
        <f aca="false">IF(Calculator!$E$17="YES","★ "&amp;"15m","15m")</f>
        <v>★ 15m</v>
      </c>
      <c r="B13" s="182" t="n">
        <f aca="false">ROUND(Calculator!D17,3)</f>
        <v>21.225</v>
      </c>
      <c r="C13" s="183" t="n">
        <f aca="false">Calculator!$F$17</f>
        <v>6.71378091872792</v>
      </c>
      <c r="D13" s="182" t="n">
        <f aca="false">IF(AND(Calculator!$E$17="YES",Calculator!$B$27&gt;=Calculator!$G$17),ROUND(50*POWER(80,POWER(COS(PI()*MOD(Calculator!$B$27/Calculator!$F$17,1)),2)),1),"—")</f>
        <v>1612.6</v>
      </c>
      <c r="E13" s="182" t="n">
        <f aca="false">IF(AND(Calculator!$E$17="YES",Calculator!$B$28&gt;=Calculator!$G$17),ROUND(50*POWER(80,POWER(COS(PI()*MOD(Calculator!$B$28/Calculator!$F$17,1)),2)),1),"—")</f>
        <v>1358.3</v>
      </c>
      <c r="F13" s="182" t="n">
        <f aca="false">IF(AND(Calculator!$E$17="YES",Calculator!$B$29&gt;=Calculator!$G$17),ROUND(50*POWER(80,POWER(COS(PI()*MOD(Calculator!$B$29/Calculator!$F$17,1)),2)),1),"—")</f>
        <v>1893.1</v>
      </c>
      <c r="G13" s="182" t="n">
        <f aca="false">IF(AND(Calculator!$E$17="YES",Calculator!$B$30&gt;=Calculator!$G$17),ROUND(50*POWER(80,POWER(COS(PI()*MOD(Calculator!$B$30/Calculator!$F$17,1)),2)),1),"—")</f>
        <v>1133</v>
      </c>
      <c r="H13" s="182" t="n">
        <f aca="false">IF(AND(Calculator!$E$17="YES",Calculator!$B$31&gt;=Calculator!$G$17),ROUND(50*POWER(80,POWER(COS(PI()*MOD(Calculator!$B$31/Calculator!$F$17,1)),2)),1),"—")</f>
        <v>2194.6</v>
      </c>
      <c r="I13" s="182" t="str">
        <f aca="false">IF(Calculator!$E17&lt;&gt;"YES","Inactive",IF(Calculator!$B$27&lt;Calculator!$G$17,"Wire too short","X_est #1: "&amp;ROUND(1500*ABS(SIN(2*PI()*MOD(Calculator!$B$27/Calculator!$F17,1))),0)&amp;" Ω"))</f>
        <v>X_est #1: 1216 Ω</v>
      </c>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c r="AG13" s="179"/>
      <c r="AH13" s="179"/>
      <c r="AI13" s="179"/>
      <c r="AJ13" s="179"/>
      <c r="AK13" s="179"/>
      <c r="AL13" s="179"/>
    </row>
    <row r="14" customFormat="false" ht="15" hidden="false" customHeight="true" outlineLevel="0" collapsed="false">
      <c r="A14" s="182" t="str">
        <f aca="false">IF(Calculator!$E$18="YES","★ "&amp;"12m","12m")</f>
        <v>★ 12m</v>
      </c>
      <c r="B14" s="182" t="n">
        <f aca="false">ROUND(Calculator!D18,3)</f>
        <v>24.94</v>
      </c>
      <c r="C14" s="183" t="n">
        <f aca="false">Calculator!$F$18</f>
        <v>5.71371291098637</v>
      </c>
      <c r="D14" s="182" t="n">
        <f aca="false">IF(AND(Calculator!$E$18="YES",Calculator!$B$27&gt;=Calculator!$G$18),ROUND(50*POWER(80,POWER(COS(PI()*MOD(Calculator!$B$27/Calculator!$F$18,1)),2)),1),"—")</f>
        <v>643.7</v>
      </c>
      <c r="E14" s="182" t="n">
        <f aca="false">IF(AND(Calculator!$E$18="YES",Calculator!$B$28&gt;=Calculator!$G$18),ROUND(50*POWER(80,POWER(COS(PI()*MOD(Calculator!$B$28/Calculator!$F$18,1)),2)),1),"—")</f>
        <v>814.1</v>
      </c>
      <c r="F14" s="182" t="n">
        <f aca="false">IF(AND(Calculator!$E$18="YES",Calculator!$B$29&gt;=Calculator!$G$18),ROUND(50*POWER(80,POWER(COS(PI()*MOD(Calculator!$B$29/Calculator!$F$18,1)),2)),1),"—")</f>
        <v>506.7</v>
      </c>
      <c r="G14" s="182" t="n">
        <f aca="false">IF(AND(Calculator!$E$18="YES",Calculator!$B$30&gt;=Calculator!$G$18),ROUND(50*POWER(80,POWER(COS(PI()*MOD(Calculator!$B$30/Calculator!$F$18,1)),2)),1),"—")</f>
        <v>1022.3</v>
      </c>
      <c r="H14" s="182" t="n">
        <f aca="false">IF(AND(Calculator!$E$18="YES",Calculator!$B$31&gt;=Calculator!$G$18),ROUND(50*POWER(80,POWER(COS(PI()*MOD(Calculator!$B$31/Calculator!$F$18,1)),2)),1),"—")</f>
        <v>398.2</v>
      </c>
      <c r="I14" s="182" t="str">
        <f aca="false">IF(Calculator!$E18&lt;&gt;"YES","Inactive",IF(Calculator!$B$27&lt;Calculator!$G$18,"Wire too short","X_est #1: "&amp;ROUND(1500*ABS(SIN(2*PI()*MOD(Calculator!$B$27/Calculator!$F18,1))),0)&amp;" Ω"))</f>
        <v>X_est #1: 1479 Ω</v>
      </c>
      <c r="J14" s="179"/>
      <c r="K14" s="179"/>
      <c r="L14" s="179"/>
      <c r="M14" s="179"/>
      <c r="N14" s="179"/>
      <c r="O14" s="179"/>
      <c r="P14" s="179"/>
      <c r="Q14" s="179"/>
      <c r="R14" s="179"/>
      <c r="S14" s="179"/>
      <c r="T14" s="179"/>
      <c r="U14" s="179"/>
      <c r="V14" s="179"/>
      <c r="W14" s="179"/>
      <c r="X14" s="179"/>
      <c r="Y14" s="179"/>
      <c r="Z14" s="179"/>
      <c r="AA14" s="179"/>
      <c r="AB14" s="179"/>
      <c r="AC14" s="179"/>
      <c r="AD14" s="179"/>
      <c r="AE14" s="179"/>
      <c r="AF14" s="179"/>
      <c r="AG14" s="179"/>
      <c r="AH14" s="179"/>
      <c r="AI14" s="179"/>
      <c r="AJ14" s="179"/>
      <c r="AK14" s="179"/>
      <c r="AL14" s="179"/>
    </row>
    <row r="15" customFormat="false" ht="15" hidden="false" customHeight="true" outlineLevel="0" collapsed="false">
      <c r="A15" s="182" t="str">
        <f aca="false">IF(Calculator!$E$19="YES","★ "&amp;"10m","10m")</f>
        <v>★ 10m</v>
      </c>
      <c r="B15" s="182" t="n">
        <f aca="false">ROUND(Calculator!D19,3)</f>
        <v>28.85</v>
      </c>
      <c r="C15" s="183" t="n">
        <f aca="false">Calculator!$F$19</f>
        <v>4.93934142114385</v>
      </c>
      <c r="D15" s="182" t="n">
        <f aca="false">IF(AND(Calculator!$E$19="YES",Calculator!$B$27&gt;=Calculator!$G$19),ROUND(50*POWER(80,POWER(COS(PI()*MOD(Calculator!$B$27/Calculator!$F$19,1)),2)),1),"—")</f>
        <v>154.6</v>
      </c>
      <c r="E15" s="182" t="n">
        <f aca="false">IF(AND(Calculator!$E$19="YES",Calculator!$B$28&gt;=Calculator!$G$19),ROUND(50*POWER(80,POWER(COS(PI()*MOD(Calculator!$B$28/Calculator!$F$19,1)),2)),1),"—")</f>
        <v>122.3</v>
      </c>
      <c r="F15" s="182" t="n">
        <f aca="false">IF(AND(Calculator!$E$19="YES",Calculator!$B$29&gt;=Calculator!$G$19),ROUND(50*POWER(80,POWER(COS(PI()*MOD(Calculator!$B$29/Calculator!$F$19,1)),2)),1),"—")</f>
        <v>198.8</v>
      </c>
      <c r="G15" s="182" t="n">
        <f aca="false">IF(AND(Calculator!$E$19="YES",Calculator!$B$30&gt;=Calculator!$G$19),ROUND(50*POWER(80,POWER(COS(PI()*MOD(Calculator!$B$30/Calculator!$F$19,1)),2)),1),"—")</f>
        <v>98.8</v>
      </c>
      <c r="H15" s="182" t="n">
        <f aca="false">IF(AND(Calculator!$E$19="YES",Calculator!$B$31&gt;=Calculator!$G$19),ROUND(50*POWER(80,POWER(COS(PI()*MOD(Calculator!$B$31/Calculator!$F$19,1)),2)),1),"—")</f>
        <v>259.1</v>
      </c>
      <c r="I15" s="182" t="str">
        <f aca="false">IF(Calculator!$E19&lt;&gt;"YES","Inactive",IF(Calculator!$B$27&lt;Calculator!$G$19,"Wire too short","X_est #1: "&amp;ROUND(1500*ABS(SIN(2*PI()*MOD(Calculator!$B$27/Calculator!$F19,1))),0)&amp;" Ω"))</f>
        <v>X_est #1: 1312 Ω</v>
      </c>
      <c r="J15" s="179"/>
      <c r="K15" s="179"/>
      <c r="L15" s="179"/>
      <c r="M15" s="179"/>
      <c r="N15" s="179"/>
      <c r="O15" s="179"/>
      <c r="P15" s="179"/>
      <c r="Q15" s="179"/>
      <c r="R15" s="179"/>
      <c r="S15" s="179"/>
      <c r="T15" s="179"/>
      <c r="U15" s="179"/>
      <c r="V15" s="179"/>
      <c r="W15" s="179"/>
      <c r="X15" s="179"/>
      <c r="Y15" s="179"/>
      <c r="Z15" s="179"/>
      <c r="AA15" s="179"/>
      <c r="AB15" s="179"/>
      <c r="AC15" s="179"/>
      <c r="AD15" s="179"/>
      <c r="AE15" s="179"/>
      <c r="AF15" s="179"/>
      <c r="AG15" s="179"/>
      <c r="AH15" s="179"/>
      <c r="AI15" s="179"/>
      <c r="AJ15" s="179"/>
      <c r="AK15" s="179"/>
      <c r="AL15" s="179"/>
    </row>
    <row r="16" customFormat="false" ht="15" hidden="false" customHeight="true" outlineLevel="0" collapsed="false">
      <c r="A16" s="182" t="str">
        <f aca="false">IF(Calculator!$E$20="YES","★ "&amp;"6m","6m")</f>
        <v>6m</v>
      </c>
      <c r="B16" s="182" t="n">
        <f aca="false">ROUND(Calculator!D20,3)</f>
        <v>52</v>
      </c>
      <c r="C16" s="183" t="n">
        <f aca="false">Calculator!$F$20</f>
        <v>2.74038461538462</v>
      </c>
      <c r="D16" s="182" t="str">
        <f aca="false">IF(AND(Calculator!$E$20="YES",Calculator!$B$27&gt;=Calculator!$G$20),ROUND(50*POWER(80,POWER(COS(PI()*MOD(Calculator!$B$27/Calculator!$F$20,1)),2)),1),"—")</f>
        <v>—</v>
      </c>
      <c r="E16" s="182" t="str">
        <f aca="false">IF(AND(Calculator!$E$20="YES",Calculator!$B$28&gt;=Calculator!$G$20),ROUND(50*POWER(80,POWER(COS(PI()*MOD(Calculator!$B$28/Calculator!$F$20,1)),2)),1),"—")</f>
        <v>—</v>
      </c>
      <c r="F16" s="182" t="str">
        <f aca="false">IF(AND(Calculator!$E$20="YES",Calculator!$B$29&gt;=Calculator!$G$20),ROUND(50*POWER(80,POWER(COS(PI()*MOD(Calculator!$B$29/Calculator!$F$20,1)),2)),1),"—")</f>
        <v>—</v>
      </c>
      <c r="G16" s="182" t="str">
        <f aca="false">IF(AND(Calculator!$E$20="YES",Calculator!$B$30&gt;=Calculator!$G$20),ROUND(50*POWER(80,POWER(COS(PI()*MOD(Calculator!$B$30/Calculator!$F$20,1)),2)),1),"—")</f>
        <v>—</v>
      </c>
      <c r="H16" s="182" t="str">
        <f aca="false">IF(AND(Calculator!$E$20="YES",Calculator!$B$31&gt;=Calculator!$G$20),ROUND(50*POWER(80,POWER(COS(PI()*MOD(Calculator!$B$31/Calculator!$F$20,1)),2)),1),"—")</f>
        <v>—</v>
      </c>
      <c r="I16" s="182" t="str">
        <f aca="false">IF(Calculator!$E20&lt;&gt;"YES","Inactive",IF(Calculator!$B$27&lt;Calculator!$G$20,"Wire too short","X_est #1: "&amp;ROUND(1500*ABS(SIN(2*PI()*MOD(Calculator!$B$27/Calculator!$F20,1))),0)&amp;" Ω"))</f>
        <v>Inactive</v>
      </c>
      <c r="J16" s="179"/>
      <c r="K16" s="179"/>
      <c r="L16" s="179"/>
      <c r="M16" s="179"/>
      <c r="N16" s="179"/>
      <c r="O16" s="179"/>
      <c r="P16" s="179"/>
      <c r="Q16" s="179"/>
      <c r="R16" s="179"/>
      <c r="S16" s="179"/>
      <c r="T16" s="179"/>
      <c r="U16" s="179"/>
      <c r="V16" s="179"/>
      <c r="W16" s="179"/>
      <c r="X16" s="179"/>
      <c r="Y16" s="179"/>
      <c r="Z16" s="179"/>
      <c r="AA16" s="179"/>
      <c r="AB16" s="179"/>
      <c r="AC16" s="179"/>
      <c r="AD16" s="179"/>
      <c r="AE16" s="179"/>
      <c r="AF16" s="179"/>
      <c r="AG16" s="179"/>
      <c r="AH16" s="179"/>
      <c r="AI16" s="179"/>
      <c r="AJ16" s="179"/>
      <c r="AK16" s="179"/>
      <c r="AL16" s="179"/>
    </row>
    <row r="17" customFormat="false" ht="15" hidden="false" customHeight="true" outlineLevel="0" collapsed="false">
      <c r="A17" s="179"/>
      <c r="B17" s="179"/>
      <c r="C17" s="179"/>
      <c r="D17" s="179"/>
      <c r="E17" s="179"/>
      <c r="F17" s="179"/>
      <c r="G17" s="179"/>
      <c r="H17" s="179"/>
      <c r="I17" s="179"/>
      <c r="J17" s="179"/>
      <c r="K17" s="179"/>
      <c r="L17" s="179"/>
      <c r="M17" s="179"/>
      <c r="N17" s="179"/>
      <c r="O17" s="179"/>
      <c r="P17" s="179"/>
      <c r="Q17" s="179"/>
      <c r="R17" s="179"/>
      <c r="S17" s="179"/>
      <c r="T17" s="179"/>
      <c r="U17" s="179"/>
      <c r="V17" s="179"/>
      <c r="W17" s="179"/>
      <c r="X17" s="179"/>
      <c r="Y17" s="179"/>
      <c r="Z17" s="179"/>
      <c r="AA17" s="179"/>
      <c r="AB17" s="179"/>
      <c r="AC17" s="179"/>
      <c r="AD17" s="179"/>
      <c r="AE17" s="179"/>
      <c r="AF17" s="179"/>
      <c r="AG17" s="179"/>
      <c r="AH17" s="179"/>
      <c r="AI17" s="179"/>
      <c r="AJ17" s="179"/>
      <c r="AK17" s="179"/>
      <c r="AL17" s="179"/>
    </row>
    <row r="18" customFormat="false" ht="15" hidden="false" customHeight="true" outlineLevel="0" collapsed="false">
      <c r="A18" s="185" t="s">
        <v>236</v>
      </c>
      <c r="B18" s="185"/>
      <c r="C18" s="185"/>
      <c r="D18" s="185"/>
      <c r="E18" s="185"/>
      <c r="F18" s="185"/>
      <c r="G18" s="185"/>
      <c r="H18" s="185"/>
      <c r="I18" s="185"/>
      <c r="J18" s="185"/>
      <c r="K18" s="185"/>
      <c r="L18" s="179"/>
      <c r="M18" s="179"/>
      <c r="N18" s="179"/>
      <c r="O18" s="179"/>
      <c r="P18" s="179"/>
      <c r="Q18" s="179"/>
      <c r="R18" s="179"/>
      <c r="S18" s="179"/>
      <c r="T18" s="179"/>
      <c r="U18" s="179"/>
      <c r="V18" s="179"/>
      <c r="W18" s="179"/>
      <c r="X18" s="179"/>
      <c r="Y18" s="179"/>
      <c r="Z18" s="179"/>
      <c r="AA18" s="179"/>
      <c r="AB18" s="179"/>
      <c r="AC18" s="179"/>
      <c r="AD18" s="179"/>
      <c r="AE18" s="179"/>
      <c r="AF18" s="179"/>
      <c r="AG18" s="179"/>
      <c r="AH18" s="179"/>
      <c r="AI18" s="179"/>
      <c r="AJ18" s="179"/>
      <c r="AK18" s="179"/>
      <c r="AL18" s="179"/>
    </row>
    <row r="19" customFormat="false" ht="24.75" hidden="false" customHeight="true" outlineLevel="0" collapsed="false">
      <c r="A19" s="181" t="s">
        <v>7</v>
      </c>
      <c r="B19" s="181" t="str">
        <f aca="false">"#"&amp;1&amp;"  "&amp;Calculator!$B$27&amp;"m"&amp;CHAR(10)&amp;"Optimal Ratio"</f>
        <v>#1  52,7m
Optimal Ratio</v>
      </c>
      <c r="C19" s="181" t="str">
        <f aca="false">"#"&amp;2&amp;"  "&amp;Calculator!$B$28&amp;"m"&amp;CHAR(10)&amp;"Optimal Ratio"</f>
        <v>#2  52,6m
Optimal Ratio</v>
      </c>
      <c r="D19" s="181" t="str">
        <f aca="false">"#"&amp;3&amp;"  "&amp;Calculator!$B$29&amp;"m"&amp;CHAR(10)&amp;"Optimal Ratio"</f>
        <v>#3  52,8m
Optimal Ratio</v>
      </c>
      <c r="E19" s="181" t="str">
        <f aca="false">"#"&amp;4&amp;"  "&amp;Calculator!$B$30&amp;"m"&amp;CHAR(10)&amp;"Optimal Ratio"</f>
        <v>#4  52,5m
Optimal Ratio</v>
      </c>
      <c r="F19" s="181" t="str">
        <f aca="false">"#"&amp;5&amp;"  "&amp;Calculator!$B$31&amp;"m"&amp;CHAR(10)&amp;"Optimal Ratio"</f>
        <v>#5  52,9m
Optimal Ratio</v>
      </c>
      <c r="G19" s="181" t="str">
        <f aca="false">"#"&amp;1&amp;"  "&amp;Calculator!$B$27&amp;"m"&amp;CHAR(10)&amp;"Best VSWR"</f>
        <v>#1  52,7m
Best VSWR</v>
      </c>
      <c r="H19" s="181" t="str">
        <f aca="false">"#"&amp;2&amp;"  "&amp;Calculator!$B$28&amp;"m"&amp;CHAR(10)&amp;"Best VSWR"</f>
        <v>#2  52,6m
Best VSWR</v>
      </c>
      <c r="I19" s="181" t="str">
        <f aca="false">"#"&amp;3&amp;"  "&amp;Calculator!$B$29&amp;"m"&amp;CHAR(10)&amp;"Best VSWR"</f>
        <v>#3  52,8m
Best VSWR</v>
      </c>
      <c r="J19" s="181" t="str">
        <f aca="false">"#"&amp;4&amp;"  "&amp;Calculator!$B$30&amp;"m"&amp;CHAR(10)&amp;"Best VSWR"</f>
        <v>#4  52,5m
Best VSWR</v>
      </c>
      <c r="K19" s="181" t="str">
        <f aca="false">"#"&amp;5&amp;"  "&amp;Calculator!$B$31&amp;"m"&amp;CHAR(10)&amp;"Best VSWR"</f>
        <v>#5  52,9m
Best VSWR</v>
      </c>
      <c r="L19" s="179"/>
      <c r="M19" s="179"/>
      <c r="N19" s="179"/>
      <c r="O19" s="179"/>
      <c r="P19" s="179"/>
      <c r="Q19" s="179"/>
      <c r="R19" s="179"/>
      <c r="S19" s="179"/>
      <c r="T19" s="179"/>
      <c r="U19" s="179"/>
      <c r="V19" s="179"/>
      <c r="W19" s="179"/>
      <c r="X19" s="179"/>
      <c r="Y19" s="179"/>
      <c r="Z19" s="179"/>
      <c r="AA19" s="179"/>
      <c r="AB19" s="179"/>
      <c r="AC19" s="179"/>
      <c r="AD19" s="179"/>
      <c r="AE19" s="179"/>
      <c r="AF19" s="179"/>
      <c r="AG19" s="179"/>
      <c r="AH19" s="179"/>
      <c r="AI19" s="179"/>
      <c r="AJ19" s="179"/>
      <c r="AK19" s="179"/>
      <c r="AL19" s="179"/>
    </row>
    <row r="20" customFormat="false" ht="15" hidden="false" customHeight="true" outlineLevel="0" collapsed="false">
      <c r="A20" s="182" t="str">
        <f aca="false">IF(Calculator!$E$10="YES","★ "&amp;"160m","160m")</f>
        <v>160m</v>
      </c>
      <c r="B20" s="182" t="str">
        <f aca="false">IF(Calculator!$E$10&lt;&gt;"YES","—",IFERROR(INDEX($A$36:$A$101,MATCH(MIN(D36:D101),D36:D101,0)),"—"))</f>
        <v>—</v>
      </c>
      <c r="C20" s="182" t="str">
        <f aca="false">IF(Calculator!$E$10&lt;&gt;"YES","—",IFERROR(INDEX($A$36:$A$101,MATCH(MIN(P36:P101),P36:P101,0)),"—"))</f>
        <v>—</v>
      </c>
      <c r="D20" s="182" t="str">
        <f aca="false">IF(Calculator!$E$10&lt;&gt;"YES","—",IFERROR(INDEX($A$36:$A$101,MATCH(MIN(AB36:AB101),AB36:AB101,0)),"—"))</f>
        <v>—</v>
      </c>
      <c r="E20" s="182" t="str">
        <f aca="false">IF(Calculator!$E$10&lt;&gt;"YES","—",IFERROR(INDEX($A$36:$A$101,MATCH(MIN(AN36:AN101),AN36:AN101,0)),"—"))</f>
        <v>—</v>
      </c>
      <c r="F20" s="182" t="str">
        <f aca="false">IF(Calculator!$E$10&lt;&gt;"YES","—",IFERROR(INDEX($A$36:$A$101,MATCH(MIN(AZ36:AZ101),AZ36:AZ101,0)),"—"))</f>
        <v>—</v>
      </c>
      <c r="G20" s="182" t="str">
        <f aca="false">IF(Calculator!$E$10&lt;&gt;"YES","—",IFERROR(ROUND(MIN(D36:D101),2),"—"))</f>
        <v>—</v>
      </c>
      <c r="H20" s="182" t="str">
        <f aca="false">IF(Calculator!$E$10&lt;&gt;"YES","—",IFERROR(ROUND(MIN(P36:P101),2),"—"))</f>
        <v>—</v>
      </c>
      <c r="I20" s="182" t="str">
        <f aca="false">IF(Calculator!$E$10&lt;&gt;"YES","—",IFERROR(ROUND(MIN(AB36:AB101),2),"—"))</f>
        <v>—</v>
      </c>
      <c r="J20" s="182" t="str">
        <f aca="false">IF(Calculator!$E$10&lt;&gt;"YES","—",IFERROR(ROUND(MIN(AN36:AN101),2),"—"))</f>
        <v>—</v>
      </c>
      <c r="K20" s="182" t="str">
        <f aca="false">IF(Calculator!$E$10&lt;&gt;"YES","—",IFERROR(ROUND(MIN(AZ36:AZ101),2),"—"))</f>
        <v>—</v>
      </c>
      <c r="L20" s="179"/>
      <c r="M20" s="179"/>
      <c r="N20" s="179"/>
      <c r="O20" s="179"/>
      <c r="P20" s="179"/>
      <c r="Q20" s="179"/>
      <c r="R20" s="179"/>
      <c r="S20" s="179"/>
      <c r="T20" s="179"/>
      <c r="U20" s="179"/>
      <c r="V20" s="179"/>
      <c r="W20" s="179"/>
      <c r="X20" s="179"/>
      <c r="Y20" s="179"/>
      <c r="Z20" s="179"/>
      <c r="AA20" s="179"/>
      <c r="AB20" s="179"/>
      <c r="AC20" s="179"/>
      <c r="AD20" s="179"/>
      <c r="AE20" s="179"/>
      <c r="AF20" s="179"/>
      <c r="AG20" s="179"/>
      <c r="AH20" s="179"/>
      <c r="AI20" s="179"/>
      <c r="AJ20" s="179"/>
      <c r="AK20" s="179"/>
      <c r="AL20" s="179"/>
    </row>
    <row r="21" customFormat="false" ht="15" hidden="false" customHeight="true" outlineLevel="0" collapsed="false">
      <c r="A21" s="182" t="str">
        <f aca="false">IF(Calculator!$E$11="YES","★ "&amp;"80m","80m")</f>
        <v>80m</v>
      </c>
      <c r="B21" s="182" t="str">
        <f aca="false">IF(Calculator!$E$11&lt;&gt;"YES","—",IFERROR(INDEX($A$36:$A$101,MATCH(MIN(E36:E101),E36:E101,0)),"—"))</f>
        <v>—</v>
      </c>
      <c r="C21" s="182" t="str">
        <f aca="false">IF(Calculator!$E$11&lt;&gt;"YES","—",IFERROR(INDEX($A$36:$A$101,MATCH(MIN(Q36:Q101),Q36:Q101,0)),"—"))</f>
        <v>—</v>
      </c>
      <c r="D21" s="182" t="str">
        <f aca="false">IF(Calculator!$E$11&lt;&gt;"YES","—",IFERROR(INDEX($A$36:$A$101,MATCH(MIN(AC36:AC101),AC36:AC101,0)),"—"))</f>
        <v>—</v>
      </c>
      <c r="E21" s="182" t="str">
        <f aca="false">IF(Calculator!$E$11&lt;&gt;"YES","—",IFERROR(INDEX($A$36:$A$101,MATCH(MIN(AO36:AO101),AO36:AO101,0)),"—"))</f>
        <v>—</v>
      </c>
      <c r="F21" s="182" t="str">
        <f aca="false">IF(Calculator!$E$11&lt;&gt;"YES","—",IFERROR(INDEX($A$36:$A$101,MATCH(MIN(BA36:BA101),BA36:BA101,0)),"—"))</f>
        <v>—</v>
      </c>
      <c r="G21" s="182" t="str">
        <f aca="false">IF(Calculator!$E$11&lt;&gt;"YES","—",IFERROR(ROUND(MIN(E36:E101),2),"—"))</f>
        <v>—</v>
      </c>
      <c r="H21" s="182" t="str">
        <f aca="false">IF(Calculator!$E$11&lt;&gt;"YES","—",IFERROR(ROUND(MIN(Q36:Q101),2),"—"))</f>
        <v>—</v>
      </c>
      <c r="I21" s="182" t="str">
        <f aca="false">IF(Calculator!$E$11&lt;&gt;"YES","—",IFERROR(ROUND(MIN(AC36:AC101),2),"—"))</f>
        <v>—</v>
      </c>
      <c r="J21" s="182" t="str">
        <f aca="false">IF(Calculator!$E$11&lt;&gt;"YES","—",IFERROR(ROUND(MIN(AO36:AO101),2),"—"))</f>
        <v>—</v>
      </c>
      <c r="K21" s="182" t="str">
        <f aca="false">IF(Calculator!$E$11&lt;&gt;"YES","—",IFERROR(ROUND(MIN(BA36:BA101),2),"—"))</f>
        <v>—</v>
      </c>
      <c r="L21" s="179"/>
      <c r="M21" s="179"/>
      <c r="N21" s="179"/>
      <c r="O21" s="179"/>
      <c r="P21" s="179"/>
      <c r="Q21" s="179"/>
      <c r="R21" s="179"/>
      <c r="S21" s="179"/>
      <c r="T21" s="179"/>
      <c r="U21" s="179"/>
      <c r="V21" s="179"/>
      <c r="W21" s="179"/>
      <c r="X21" s="179"/>
      <c r="Y21" s="179"/>
      <c r="Z21" s="179"/>
      <c r="AA21" s="179"/>
      <c r="AB21" s="179"/>
      <c r="AC21" s="179"/>
      <c r="AD21" s="179"/>
      <c r="AE21" s="179"/>
      <c r="AF21" s="179"/>
      <c r="AG21" s="179"/>
      <c r="AH21" s="179"/>
      <c r="AI21" s="179"/>
      <c r="AJ21" s="179"/>
      <c r="AK21" s="179"/>
      <c r="AL21" s="179"/>
    </row>
    <row r="22" customFormat="false" ht="15" hidden="false" customHeight="true" outlineLevel="0" collapsed="false">
      <c r="A22" s="182" t="str">
        <f aca="false">IF(Calculator!$E$12="YES","★ "&amp;"60m","60m")</f>
        <v>60m</v>
      </c>
      <c r="B22" s="182" t="str">
        <f aca="false">IF(Calculator!$E$12&lt;&gt;"YES","—",IFERROR(INDEX($A$36:$A$101,MATCH(MIN(F36:F101),F36:F101,0)),"—"))</f>
        <v>—</v>
      </c>
      <c r="C22" s="182" t="str">
        <f aca="false">IF(Calculator!$E$12&lt;&gt;"YES","—",IFERROR(INDEX($A$36:$A$101,MATCH(MIN(R36:R101),R36:R101,0)),"—"))</f>
        <v>—</v>
      </c>
      <c r="D22" s="182" t="str">
        <f aca="false">IF(Calculator!$E$12&lt;&gt;"YES","—",IFERROR(INDEX($A$36:$A$101,MATCH(MIN(AD36:AD101),AD36:AD101,0)),"—"))</f>
        <v>—</v>
      </c>
      <c r="E22" s="182" t="str">
        <f aca="false">IF(Calculator!$E$12&lt;&gt;"YES","—",IFERROR(INDEX($A$36:$A$101,MATCH(MIN(AP36:AP101),AP36:AP101,0)),"—"))</f>
        <v>—</v>
      </c>
      <c r="F22" s="182" t="str">
        <f aca="false">IF(Calculator!$E$12&lt;&gt;"YES","—",IFERROR(INDEX($A$36:$A$101,MATCH(MIN(BB36:BB101),BB36:BB101,0)),"—"))</f>
        <v>—</v>
      </c>
      <c r="G22" s="182" t="str">
        <f aca="false">IF(Calculator!$E$12&lt;&gt;"YES","—",IFERROR(ROUND(MIN(F36:F101),2),"—"))</f>
        <v>—</v>
      </c>
      <c r="H22" s="182" t="str">
        <f aca="false">IF(Calculator!$E$12&lt;&gt;"YES","—",IFERROR(ROUND(MIN(R36:R101),2),"—"))</f>
        <v>—</v>
      </c>
      <c r="I22" s="182" t="str">
        <f aca="false">IF(Calculator!$E$12&lt;&gt;"YES","—",IFERROR(ROUND(MIN(AD36:AD101),2),"—"))</f>
        <v>—</v>
      </c>
      <c r="J22" s="182" t="str">
        <f aca="false">IF(Calculator!$E$12&lt;&gt;"YES","—",IFERROR(ROUND(MIN(AP36:AP101),2),"—"))</f>
        <v>—</v>
      </c>
      <c r="K22" s="182" t="str">
        <f aca="false">IF(Calculator!$E$12&lt;&gt;"YES","—",IFERROR(ROUND(MIN(BB36:BB101),2),"—"))</f>
        <v>—</v>
      </c>
      <c r="L22" s="179"/>
      <c r="M22" s="179"/>
      <c r="N22" s="179"/>
      <c r="O22" s="179"/>
      <c r="P22" s="179"/>
      <c r="Q22" s="179"/>
      <c r="R22" s="179"/>
      <c r="S22" s="179"/>
      <c r="T22" s="179"/>
      <c r="U22" s="179"/>
      <c r="V22" s="179"/>
      <c r="W22" s="179"/>
      <c r="X22" s="179"/>
      <c r="Y22" s="179"/>
      <c r="Z22" s="179"/>
      <c r="AA22" s="179"/>
      <c r="AB22" s="179"/>
      <c r="AC22" s="179"/>
      <c r="AD22" s="179"/>
      <c r="AE22" s="179"/>
      <c r="AF22" s="179"/>
      <c r="AG22" s="179"/>
      <c r="AH22" s="179"/>
      <c r="AI22" s="179"/>
      <c r="AJ22" s="179"/>
      <c r="AK22" s="179"/>
      <c r="AL22" s="179"/>
    </row>
    <row r="23" customFormat="false" ht="15" hidden="false" customHeight="true" outlineLevel="0" collapsed="false">
      <c r="A23" s="182" t="str">
        <f aca="false">IF(Calculator!$E$13="YES","★ "&amp;"40m","40m")</f>
        <v>★ 40m</v>
      </c>
      <c r="B23" s="182" t="str">
        <f aca="false">IF(Calculator!$E$13&lt;&gt;"YES","—",IFERROR(INDEX($A$36:$A$101,MATCH(MIN(G36:G101),G36:G101,0)),"—"))</f>
        <v>24:1</v>
      </c>
      <c r="C23" s="182" t="str">
        <f aca="false">IF(Calculator!$E$13&lt;&gt;"YES","—",IFERROR(INDEX($A$36:$A$101,MATCH(MIN(S36:S101),S36:S101,0)),"—"))</f>
        <v>23:1</v>
      </c>
      <c r="D23" s="182" t="str">
        <f aca="false">IF(Calculator!$E$13&lt;&gt;"YES","—",IFERROR(INDEX($A$36:$A$101,MATCH(MIN(AE36:AE101),AE36:AE101,0)),"—"))</f>
        <v>24:1</v>
      </c>
      <c r="E23" s="182" t="str">
        <f aca="false">IF(Calculator!$E$13&lt;&gt;"YES","—",IFERROR(INDEX($A$36:$A$101,MATCH(MIN(AQ36:AQ101),AQ36:AQ101,0)),"—"))</f>
        <v>22:1</v>
      </c>
      <c r="F23" s="182" t="str">
        <f aca="false">IF(Calculator!$E$13&lt;&gt;"YES","—",IFERROR(INDEX($A$36:$A$101,MATCH(MIN(BC36:BC101),BC36:BC101,0)),"—"))</f>
        <v>25:1★</v>
      </c>
      <c r="G23" s="182" t="n">
        <f aca="false">IF(Calculator!$E$13&lt;&gt;"YES","—",IFERROR(ROUND(MIN(G36:G101),2),"—"))</f>
        <v>20.44</v>
      </c>
      <c r="H23" s="182" t="n">
        <f aca="false">IF(Calculator!$E$13&lt;&gt;"YES","—",IFERROR(ROUND(MIN(S36:S101),2),"—"))</f>
        <v>21.02</v>
      </c>
      <c r="I23" s="182" t="n">
        <f aca="false">IF(Calculator!$E$13&lt;&gt;"YES","—",IFERROR(ROUND(MIN(AE36:AE101),2),"—"))</f>
        <v>19.82</v>
      </c>
      <c r="J23" s="182" t="n">
        <f aca="false">IF(Calculator!$E$13&lt;&gt;"YES","—",IFERROR(ROUND(MIN(AQ36:AQ101),2),"—"))</f>
        <v>21.56</v>
      </c>
      <c r="K23" s="182" t="n">
        <f aca="false">IF(Calculator!$E$13&lt;&gt;"YES","—",IFERROR(ROUND(MIN(BC36:BC101),2),"—"))</f>
        <v>19.16</v>
      </c>
      <c r="L23" s="179"/>
      <c r="M23" s="179"/>
      <c r="N23" s="179"/>
      <c r="O23" s="179"/>
      <c r="P23" s="179"/>
      <c r="Q23" s="179"/>
      <c r="R23" s="179"/>
      <c r="S23" s="179"/>
      <c r="T23" s="179"/>
      <c r="U23" s="179"/>
      <c r="V23" s="179"/>
      <c r="W23" s="179"/>
      <c r="X23" s="179"/>
      <c r="Y23" s="179"/>
      <c r="Z23" s="179"/>
      <c r="AA23" s="179"/>
      <c r="AB23" s="179"/>
      <c r="AC23" s="179"/>
      <c r="AD23" s="179"/>
      <c r="AE23" s="179"/>
      <c r="AF23" s="179"/>
      <c r="AG23" s="179"/>
      <c r="AH23" s="179"/>
      <c r="AI23" s="179"/>
      <c r="AJ23" s="179"/>
      <c r="AK23" s="179"/>
      <c r="AL23" s="179"/>
    </row>
    <row r="24" customFormat="false" ht="15" hidden="false" customHeight="true" outlineLevel="0" collapsed="false">
      <c r="A24" s="182" t="str">
        <f aca="false">IF(Calculator!$E$14="YES","★ "&amp;"30m","30m")</f>
        <v>★ 30m</v>
      </c>
      <c r="B24" s="182" t="str">
        <f aca="false">IF(Calculator!$E$14&lt;&gt;"YES","—",IFERROR(INDEX($A$36:$A$101,MATCH(MIN(H36:H101),H36:H101,0)),"—"))</f>
        <v>30:1</v>
      </c>
      <c r="C24" s="182" t="str">
        <f aca="false">IF(Calculator!$E$14&lt;&gt;"YES","—",IFERROR(INDEX($A$36:$A$101,MATCH(MIN(T36:T101),T36:T101,0)),"—"))</f>
        <v>30:1</v>
      </c>
      <c r="D24" s="182" t="str">
        <f aca="false">IF(Calculator!$E$14&lt;&gt;"YES","—",IFERROR(INDEX($A$36:$A$101,MATCH(MIN(AF36:AF101),AF36:AF101,0)),"—"))</f>
        <v>31:1</v>
      </c>
      <c r="E24" s="182" t="str">
        <f aca="false">IF(Calculator!$E$14&lt;&gt;"YES","—",IFERROR(INDEX($A$36:$A$101,MATCH(MIN(AR36:AR101),AR36:AR101,0)),"—"))</f>
        <v>30:1</v>
      </c>
      <c r="F24" s="182" t="str">
        <f aca="false">IF(Calculator!$E$14&lt;&gt;"YES","—",IFERROR(INDEX($A$36:$A$101,MATCH(MIN(BD36:BD101),BD36:BD101,0)),"—"))</f>
        <v>31:1</v>
      </c>
      <c r="G24" s="182" t="n">
        <f aca="false">IF(Calculator!$E$14&lt;&gt;"YES","—",IFERROR(ROUND(MIN(H36:H101),2),"—"))</f>
        <v>7.37</v>
      </c>
      <c r="H24" s="182" t="n">
        <f aca="false">IF(Calculator!$E$14&lt;&gt;"YES","—",IFERROR(ROUND(MIN(T36:T101),2),"—"))</f>
        <v>8.08</v>
      </c>
      <c r="I24" s="182" t="n">
        <f aca="false">IF(Calculator!$E$14&lt;&gt;"YES","—",IFERROR(ROUND(MIN(AF36:AF101),2),"—"))</f>
        <v>6.71</v>
      </c>
      <c r="J24" s="182" t="n">
        <f aca="false">IF(Calculator!$E$14&lt;&gt;"YES","—",IFERROR(ROUND(MIN(AR36:AR101),2),"—"))</f>
        <v>8.84</v>
      </c>
      <c r="K24" s="182" t="n">
        <f aca="false">IF(Calculator!$E$14&lt;&gt;"YES","—",IFERROR(ROUND(MIN(BD36:BD101),2),"—"))</f>
        <v>6.11</v>
      </c>
      <c r="L24" s="179"/>
      <c r="M24" s="179"/>
      <c r="N24" s="179"/>
      <c r="O24" s="179"/>
      <c r="P24" s="179"/>
      <c r="Q24" s="179"/>
      <c r="R24" s="179"/>
      <c r="S24" s="179"/>
      <c r="T24" s="179"/>
      <c r="U24" s="179"/>
      <c r="V24" s="179"/>
      <c r="W24" s="179"/>
      <c r="X24" s="179"/>
      <c r="Y24" s="179"/>
      <c r="Z24" s="179"/>
      <c r="AA24" s="179"/>
      <c r="AB24" s="179"/>
      <c r="AC24" s="179"/>
      <c r="AD24" s="179"/>
      <c r="AE24" s="179"/>
      <c r="AF24" s="179"/>
      <c r="AG24" s="179"/>
      <c r="AH24" s="179"/>
      <c r="AI24" s="179"/>
      <c r="AJ24" s="179"/>
      <c r="AK24" s="179"/>
      <c r="AL24" s="179"/>
    </row>
    <row r="25" customFormat="false" ht="15" hidden="false" customHeight="true" outlineLevel="0" collapsed="false">
      <c r="A25" s="182" t="str">
        <f aca="false">IF(Calculator!$E$15="YES","★ "&amp;"20m","20m")</f>
        <v>★ 20m</v>
      </c>
      <c r="B25" s="182" t="str">
        <f aca="false">IF(Calculator!$E$15&lt;&gt;"YES","—",IFERROR(INDEX($A$36:$A$101,MATCH(MIN(I36:I101),I36:I101,0)),"—"))</f>
        <v>30:1</v>
      </c>
      <c r="C25" s="182" t="str">
        <f aca="false">IF(Calculator!$E$15&lt;&gt;"YES","—",IFERROR(INDEX($A$36:$A$101,MATCH(MIN(U36:U101),U36:U101,0)),"—"))</f>
        <v>32:1</v>
      </c>
      <c r="D25" s="182" t="str">
        <f aca="false">IF(Calculator!$E$15&lt;&gt;"YES","—",IFERROR(INDEX($A$36:$A$101,MATCH(MIN(AG36:AG101),AG36:AG101,0)),"—"))</f>
        <v>30:1</v>
      </c>
      <c r="E25" s="182" t="str">
        <f aca="false">IF(Calculator!$E$15&lt;&gt;"YES","—",IFERROR(INDEX($A$36:$A$101,MATCH(MIN(AS36:AS101),AS36:AS101,0)),"—"))</f>
        <v>31:1</v>
      </c>
      <c r="F25" s="182" t="str">
        <f aca="false">IF(Calculator!$E$15&lt;&gt;"YES","—",IFERROR(INDEX($A$36:$A$101,MATCH(MIN(BE36:BE101),BE36:BE101,0)),"—"))</f>
        <v>30:1</v>
      </c>
      <c r="G25" s="182" t="n">
        <f aca="false">IF(Calculator!$E$15&lt;&gt;"YES","—",IFERROR(ROUND(MIN(I36:I101),2),"—"))</f>
        <v>6.19</v>
      </c>
      <c r="H25" s="182" t="n">
        <f aca="false">IF(Calculator!$E$15&lt;&gt;"YES","—",IFERROR(ROUND(MIN(U36:U101),2),"—"))</f>
        <v>5.41</v>
      </c>
      <c r="I25" s="182" t="n">
        <f aca="false">IF(Calculator!$E$15&lt;&gt;"YES","—",IFERROR(ROUND(MIN(AG36:AG101),2),"—"))</f>
        <v>7.06</v>
      </c>
      <c r="J25" s="182" t="n">
        <f aca="false">IF(Calculator!$E$15&lt;&gt;"YES","—",IFERROR(ROUND(MIN(AS36:AS101),2),"—"))</f>
        <v>4.74</v>
      </c>
      <c r="K25" s="182" t="n">
        <f aca="false">IF(Calculator!$E$15&lt;&gt;"YES","—",IFERROR(ROUND(MIN(BE36:BE101),2),"—"))</f>
        <v>8.03</v>
      </c>
      <c r="L25" s="179"/>
      <c r="M25" s="179"/>
      <c r="N25" s="179"/>
      <c r="O25" s="179"/>
      <c r="P25" s="179"/>
      <c r="Q25" s="179"/>
      <c r="R25" s="179"/>
      <c r="S25" s="179"/>
      <c r="T25" s="179"/>
      <c r="U25" s="179"/>
      <c r="V25" s="179"/>
      <c r="W25" s="179"/>
      <c r="X25" s="179"/>
      <c r="Y25" s="179"/>
      <c r="Z25" s="179"/>
      <c r="AA25" s="179"/>
      <c r="AB25" s="179"/>
      <c r="AC25" s="179"/>
      <c r="AD25" s="179"/>
      <c r="AE25" s="179"/>
      <c r="AF25" s="179"/>
      <c r="AG25" s="179"/>
      <c r="AH25" s="179"/>
      <c r="AI25" s="179"/>
      <c r="AJ25" s="179"/>
      <c r="AK25" s="179"/>
      <c r="AL25" s="179"/>
    </row>
    <row r="26" customFormat="false" ht="15" hidden="false" customHeight="true" outlineLevel="0" collapsed="false">
      <c r="A26" s="182" t="str">
        <f aca="false">IF(Calculator!$E$16="YES","★ "&amp;"17m","17m")</f>
        <v>★ 17m</v>
      </c>
      <c r="B26" s="182" t="str">
        <f aca="false">IF(Calculator!$E$16&lt;&gt;"YES","—",IFERROR(INDEX($A$36:$A$101,MATCH(MIN(J36:J101),J36:J101,0)),"—"))</f>
        <v>29:1</v>
      </c>
      <c r="C26" s="186" t="str">
        <f aca="false">IF(Calculator!$E$16&lt;&gt;"YES","—",IFERROR(INDEX($A$36:$A$101,MATCH(MIN(V36:V101),V36:V101,0)),"—"))</f>
        <v>28:1</v>
      </c>
      <c r="D26" s="187" t="str">
        <f aca="false">IF(Calculator!$E$16&lt;&gt;"YES","—",IFERROR(INDEX($A$36:$A$101,MATCH(MIN(AH36:AH101),AH36:AH101,0)),"—"))</f>
        <v>29:1</v>
      </c>
      <c r="E26" s="187" t="str">
        <f aca="false">IF(Calculator!$E$16&lt;&gt;"YES","—",IFERROR(INDEX($A$36:$A$101,MATCH(MIN(AT36:AT101),AT36:AT101,0)),"—"))</f>
        <v>27:1</v>
      </c>
      <c r="F26" s="187" t="str">
        <f aca="false">IF(Calculator!$E$16&lt;&gt;"YES","—",IFERROR(INDEX($A$36:$A$101,MATCH(MIN(BF36:BF101),BF36:BF101,0)),"—"))</f>
        <v>29:1</v>
      </c>
      <c r="G26" s="187" t="n">
        <f aca="false">IF(Calculator!$E$16&lt;&gt;"YES","—",IFERROR(ROUND(MIN(J36:J101),2),"—"))</f>
        <v>12.57</v>
      </c>
      <c r="H26" s="187" t="n">
        <f aca="false">IF(Calculator!$E$16&lt;&gt;"YES","—",IFERROR(ROUND(MIN(V36:V101),2),"—"))</f>
        <v>14.36</v>
      </c>
      <c r="I26" s="187" t="n">
        <f aca="false">IF(Calculator!$E$16&lt;&gt;"YES","—",IFERROR(ROUND(MIN(AH36:AH101),2),"—"))</f>
        <v>10.88</v>
      </c>
      <c r="J26" s="187" t="n">
        <f aca="false">IF(Calculator!$E$16&lt;&gt;"YES","—",IFERROR(ROUND(MIN(AT36:AT101),2),"—"))</f>
        <v>16.22</v>
      </c>
      <c r="K26" s="187" t="n">
        <f aca="false">IF(Calculator!$E$16&lt;&gt;"YES","—",IFERROR(ROUND(MIN(BF36:BF101),2),"—"))</f>
        <v>9.34</v>
      </c>
      <c r="L26" s="188"/>
      <c r="M26" s="188"/>
      <c r="N26" s="188"/>
      <c r="O26" s="188"/>
      <c r="P26" s="188"/>
      <c r="Q26" s="188"/>
      <c r="R26" s="188"/>
      <c r="S26" s="188"/>
      <c r="T26" s="188"/>
      <c r="U26" s="188"/>
      <c r="V26" s="188"/>
      <c r="W26" s="188"/>
      <c r="X26" s="188"/>
      <c r="Y26" s="188"/>
      <c r="Z26" s="188"/>
      <c r="AA26" s="188"/>
      <c r="AB26" s="188"/>
      <c r="AC26" s="188"/>
      <c r="AD26" s="188"/>
      <c r="AE26" s="188"/>
      <c r="AF26" s="188"/>
      <c r="AG26" s="188"/>
      <c r="AH26" s="188"/>
      <c r="AI26" s="188"/>
      <c r="AJ26" s="188"/>
      <c r="AK26" s="188"/>
      <c r="AL26" s="188"/>
    </row>
    <row r="27" customFormat="false" ht="15" hidden="false" customHeight="true" outlineLevel="0" collapsed="false">
      <c r="A27" s="182" t="str">
        <f aca="false">IF(Calculator!$E$17="YES","★ "&amp;"15m","15m")</f>
        <v>★ 15m</v>
      </c>
      <c r="B27" s="182" t="str">
        <f aca="false">IF(Calculator!$E$17&lt;&gt;"YES","—",IFERROR(INDEX($A$36:$A$101,MATCH(MIN(K36:K101),K36:K101,0)),"—"))</f>
        <v>38:1</v>
      </c>
      <c r="C27" s="186" t="str">
        <f aca="false">IF(Calculator!$E$17&lt;&gt;"YES","—",IFERROR(INDEX($A$36:$A$101,MATCH(MIN(W36:W101),W36:W101,0)),"—"))</f>
        <v>37:1</v>
      </c>
      <c r="D27" s="187" t="str">
        <f aca="false">IF(Calculator!$E$17&lt;&gt;"YES","—",IFERROR(INDEX($A$36:$A$101,MATCH(MIN(AI36:AI101),AI36:AI101,0)),"—"))</f>
        <v>42:1</v>
      </c>
      <c r="E27" s="187" t="str">
        <f aca="false">IF(Calculator!$E$17&lt;&gt;"YES","—",IFERROR(INDEX($A$36:$A$101,MATCH(MIN(AU36:AU101),AU36:AU101,0)),"—"))</f>
        <v>34:1</v>
      </c>
      <c r="F27" s="187" t="str">
        <f aca="false">IF(Calculator!$E$17&lt;&gt;"YES","—",IFERROR(INDEX($A$36:$A$101,MATCH(MIN(BG36:BG101),BG36:BG101,0)),"—"))</f>
        <v>46:1</v>
      </c>
      <c r="G27" s="187" t="n">
        <f aca="false">IF(Calculator!$E$17&lt;&gt;"YES","—",IFERROR(ROUND(MIN(K36:K101),2),"—"))</f>
        <v>2.01</v>
      </c>
      <c r="H27" s="187" t="n">
        <f aca="false">IF(Calculator!$E$17&lt;&gt;"YES","—",IFERROR(ROUND(MIN(W36:W101),2),"—"))</f>
        <v>2.33</v>
      </c>
      <c r="I27" s="187" t="n">
        <f aca="false">IF(Calculator!$E$17&lt;&gt;"YES","—",IFERROR(ROUND(MIN(AI36:AI101),2),"—"))</f>
        <v>1.76</v>
      </c>
      <c r="J27" s="187" t="n">
        <f aca="false">IF(Calculator!$E$17&lt;&gt;"YES","—",IFERROR(ROUND(MIN(AU36:AU101),2),"—"))</f>
        <v>2.76</v>
      </c>
      <c r="K27" s="187" t="n">
        <f aca="false">IF(Calculator!$E$17&lt;&gt;"YES","—",IFERROR(ROUND(MIN(BG36:BG101),2),"—"))</f>
        <v>1.58</v>
      </c>
      <c r="L27" s="188"/>
      <c r="M27" s="188"/>
      <c r="N27" s="188"/>
      <c r="O27" s="188"/>
      <c r="P27" s="188"/>
      <c r="Q27" s="188"/>
      <c r="R27" s="188"/>
      <c r="S27" s="188"/>
      <c r="T27" s="188"/>
      <c r="U27" s="188"/>
      <c r="V27" s="188"/>
      <c r="W27" s="188"/>
      <c r="X27" s="188"/>
      <c r="Y27" s="188"/>
      <c r="Z27" s="188"/>
      <c r="AA27" s="188"/>
      <c r="AB27" s="188"/>
      <c r="AC27" s="188"/>
      <c r="AD27" s="188"/>
      <c r="AE27" s="188"/>
      <c r="AF27" s="188"/>
      <c r="AG27" s="188"/>
      <c r="AH27" s="188"/>
      <c r="AI27" s="188"/>
      <c r="AJ27" s="188"/>
      <c r="AK27" s="188"/>
      <c r="AL27" s="188"/>
    </row>
    <row r="28" customFormat="false" ht="15" hidden="false" customHeight="true" outlineLevel="0" collapsed="false">
      <c r="A28" s="182" t="str">
        <f aca="false">IF(Calculator!$E$18="YES","★ "&amp;"12m","12m")</f>
        <v>★ 12m</v>
      </c>
      <c r="B28" s="182" t="str">
        <f aca="false">IF(Calculator!$E$18&lt;&gt;"YES","—",IFERROR(INDEX($A$36:$A$101,MATCH(MIN(L36:L101),L36:L101,0)),"—"))</f>
        <v>32:1</v>
      </c>
      <c r="C28" s="186" t="str">
        <f aca="false">IF(Calculator!$E$18&lt;&gt;"YES","—",IFERROR(INDEX($A$36:$A$101,MATCH(MIN(X36:X101),X36:X101,0)),"—"))</f>
        <v>32:1</v>
      </c>
      <c r="D28" s="187" t="str">
        <f aca="false">IF(Calculator!$E$18&lt;&gt;"YES","—",IFERROR(INDEX($A$36:$A$101,MATCH(MIN(AJ36:AJ101),AJ36:AJ101,0)),"—"))</f>
        <v>30:1</v>
      </c>
      <c r="E28" s="187" t="str">
        <f aca="false">IF(Calculator!$E$18&lt;&gt;"YES","—",IFERROR(INDEX($A$36:$A$101,MATCH(MIN(AV36:AV101),AV36:AV101,0)),"—"))</f>
        <v>33:1</v>
      </c>
      <c r="F28" s="187" t="str">
        <f aca="false">IF(Calculator!$E$18&lt;&gt;"YES","—",IFERROR(INDEX($A$36:$A$101,MATCH(MIN(BH36:BH101),BH36:BH101,0)),"—"))</f>
        <v>31:1</v>
      </c>
      <c r="G28" s="187" t="n">
        <f aca="false">IF(Calculator!$E$18&lt;&gt;"YES","—",IFERROR(ROUND(MIN(L36:L101),2),"—"))</f>
        <v>4.8</v>
      </c>
      <c r="H28" s="187" t="n">
        <f aca="false">IF(Calculator!$E$18&lt;&gt;"YES","—",IFERROR(ROUND(MIN(X36:X101),2),"—"))</f>
        <v>3.81</v>
      </c>
      <c r="I28" s="187" t="n">
        <f aca="false">IF(Calculator!$E$18&lt;&gt;"YES","—",IFERROR(ROUND(MIN(AJ36:AJ101),2),"—"))</f>
        <v>6.08</v>
      </c>
      <c r="J28" s="187" t="n">
        <f aca="false">IF(Calculator!$E$18&lt;&gt;"YES","—",IFERROR(ROUND(MIN(AV36:AV101),2),"—"))</f>
        <v>3.05</v>
      </c>
      <c r="K28" s="187" t="n">
        <f aca="false">IF(Calculator!$E$18&lt;&gt;"YES","—",IFERROR(ROUND(MIN(BH36:BH101),2),"—"))</f>
        <v>7.65</v>
      </c>
      <c r="L28" s="188"/>
      <c r="M28" s="188"/>
      <c r="N28" s="188"/>
      <c r="O28" s="188"/>
      <c r="P28" s="188"/>
      <c r="Q28" s="188"/>
      <c r="R28" s="188"/>
      <c r="S28" s="188"/>
      <c r="T28" s="188"/>
      <c r="U28" s="188"/>
      <c r="V28" s="188"/>
      <c r="W28" s="188"/>
      <c r="X28" s="188"/>
      <c r="Y28" s="188"/>
      <c r="Z28" s="188"/>
      <c r="AA28" s="188"/>
      <c r="AB28" s="188"/>
      <c r="AC28" s="188"/>
      <c r="AD28" s="188"/>
      <c r="AE28" s="188"/>
      <c r="AF28" s="188"/>
      <c r="AG28" s="188"/>
      <c r="AH28" s="188"/>
      <c r="AI28" s="188"/>
      <c r="AJ28" s="188"/>
      <c r="AK28" s="188"/>
      <c r="AL28" s="188"/>
    </row>
    <row r="29" customFormat="false" ht="15" hidden="false" customHeight="true" outlineLevel="0" collapsed="false">
      <c r="A29" s="182" t="str">
        <f aca="false">IF(Calculator!$E$19="YES","★ "&amp;"10m","10m")</f>
        <v>★ 10m</v>
      </c>
      <c r="B29" s="182" t="str">
        <f aca="false">IF(Calculator!$E$19&lt;&gt;"YES","—",IFERROR(INDEX($A$36:$A$101,MATCH(MIN(M36:M101),M36:M101,0)),"—"))</f>
        <v>26:1</v>
      </c>
      <c r="C29" s="186" t="str">
        <f aca="false">IF(Calculator!$E$19&lt;&gt;"YES","—",IFERROR(INDEX($A$36:$A$101,MATCH(MIN(Y36:Y101),Y36:Y101,0)),"—"))</f>
        <v>24:1</v>
      </c>
      <c r="D29" s="187" t="str">
        <f aca="false">IF(Calculator!$E$19&lt;&gt;"YES","—",IFERROR(INDEX($A$36:$A$101,MATCH(MIN(AK36:AK101),AK36:AK101,0)),"—"))</f>
        <v>28:1</v>
      </c>
      <c r="E29" s="187" t="str">
        <f aca="false">IF(Calculator!$E$19&lt;&gt;"YES","—",IFERROR(INDEX($A$36:$A$101,MATCH(MIN(AW36:AW101),AW36:AW101,0)),"—"))</f>
        <v>22:1</v>
      </c>
      <c r="F29" s="187" t="str">
        <f aca="false">IF(Calculator!$E$19&lt;&gt;"YES","—",IFERROR(INDEX($A$36:$A$101,MATCH(MIN(BI36:BI101),BI36:BI101,0)),"—"))</f>
        <v>29:1</v>
      </c>
      <c r="G29" s="187" t="n">
        <f aca="false">IF(Calculator!$E$19&lt;&gt;"YES","—",IFERROR(ROUND(MIN(M36:M101),2),"—"))</f>
        <v>17.03</v>
      </c>
      <c r="H29" s="187" t="n">
        <f aca="false">IF(Calculator!$E$19&lt;&gt;"YES","—",IFERROR(ROUND(MIN(Y36:Y101),2),"—"))</f>
        <v>19.83</v>
      </c>
      <c r="I29" s="187" t="n">
        <f aca="false">IF(Calculator!$E$19&lt;&gt;"YES","—",IFERROR(ROUND(MIN(AK36:AK101),2),"—"))</f>
        <v>14.09</v>
      </c>
      <c r="J29" s="187" t="n">
        <f aca="false">IF(Calculator!$E$19&lt;&gt;"YES","—",IFERROR(ROUND(MIN(AW36:AW101),2),"—"))</f>
        <v>22.05</v>
      </c>
      <c r="K29" s="187" t="n">
        <f aca="false">IF(Calculator!$E$19&lt;&gt;"YES","—",IFERROR(ROUND(MIN(BI36:BI101),2),"—"))</f>
        <v>11.3</v>
      </c>
      <c r="L29" s="188"/>
      <c r="M29" s="188"/>
      <c r="N29" s="188"/>
      <c r="O29" s="188"/>
      <c r="P29" s="188"/>
      <c r="Q29" s="188"/>
      <c r="R29" s="188"/>
      <c r="S29" s="188"/>
      <c r="T29" s="188"/>
      <c r="U29" s="188"/>
      <c r="V29" s="188"/>
      <c r="W29" s="188"/>
      <c r="X29" s="188"/>
      <c r="Y29" s="188"/>
      <c r="Z29" s="188"/>
      <c r="AA29" s="188"/>
      <c r="AB29" s="188"/>
      <c r="AC29" s="188"/>
      <c r="AD29" s="188"/>
      <c r="AE29" s="188"/>
      <c r="AF29" s="188"/>
      <c r="AG29" s="188"/>
      <c r="AH29" s="188"/>
      <c r="AI29" s="188"/>
      <c r="AJ29" s="188"/>
      <c r="AK29" s="188"/>
      <c r="AL29" s="188"/>
    </row>
    <row r="30" customFormat="false" ht="15" hidden="false" customHeight="true" outlineLevel="0" collapsed="false">
      <c r="A30" s="182" t="str">
        <f aca="false">IF(Calculator!$E$20="YES","★ "&amp;"6m","6m")</f>
        <v>6m</v>
      </c>
      <c r="B30" s="182" t="str">
        <f aca="false">IF(Calculator!$E$20&lt;&gt;"YES","—",IFERROR(INDEX($A$36:$A$101,MATCH(MIN(N36:N101),N36:N101,0)),"—"))</f>
        <v>—</v>
      </c>
      <c r="C30" s="186" t="str">
        <f aca="false">IF(Calculator!$E$20&lt;&gt;"YES","—",IFERROR(INDEX($A$36:$A$101,MATCH(MIN(Z36:Z101),Z36:Z101,0)),"—"))</f>
        <v>—</v>
      </c>
      <c r="D30" s="187" t="str">
        <f aca="false">IF(Calculator!$E$20&lt;&gt;"YES","—",IFERROR(INDEX($A$36:$A$101,MATCH(MIN(AL36:AL101),AL36:AL101,0)),"—"))</f>
        <v>—</v>
      </c>
      <c r="E30" s="187" t="str">
        <f aca="false">IF(Calculator!$E$20&lt;&gt;"YES","—",IFERROR(INDEX($A$36:$A$101,MATCH(MIN(AX36:AX101),AX36:AX101,0)),"—"))</f>
        <v>—</v>
      </c>
      <c r="F30" s="187" t="str">
        <f aca="false">IF(Calculator!$E$20&lt;&gt;"YES","—",IFERROR(INDEX($A$36:$A$101,MATCH(MIN(BJ36:BJ101),BJ36:BJ101,0)),"—"))</f>
        <v>—</v>
      </c>
      <c r="G30" s="187" t="str">
        <f aca="false">IF(Calculator!$E$20&lt;&gt;"YES","—",IFERROR(ROUND(MIN(N36:N101),2),"—"))</f>
        <v>—</v>
      </c>
      <c r="H30" s="187" t="str">
        <f aca="false">IF(Calculator!$E$20&lt;&gt;"YES","—",IFERROR(ROUND(MIN(Z36:Z101),2),"—"))</f>
        <v>—</v>
      </c>
      <c r="I30" s="187" t="str">
        <f aca="false">IF(Calculator!$E$20&lt;&gt;"YES","—",IFERROR(ROUND(MIN(AL36:AL101),2),"—"))</f>
        <v>—</v>
      </c>
      <c r="J30" s="187" t="str">
        <f aca="false">IF(Calculator!$E$20&lt;&gt;"YES","—",IFERROR(ROUND(MIN(AX36:AX101),2),"—"))</f>
        <v>—</v>
      </c>
      <c r="K30" s="187" t="str">
        <f aca="false">IF(Calculator!$E$20&lt;&gt;"YES","—",IFERROR(ROUND(MIN(BJ36:BJ101),2),"—"))</f>
        <v>—</v>
      </c>
      <c r="L30" s="188"/>
      <c r="M30" s="188"/>
      <c r="N30" s="188"/>
      <c r="O30" s="188"/>
      <c r="P30" s="188"/>
      <c r="Q30" s="188"/>
      <c r="R30" s="188"/>
      <c r="S30" s="188"/>
      <c r="T30" s="188"/>
      <c r="U30" s="188"/>
      <c r="V30" s="188"/>
      <c r="W30" s="188"/>
      <c r="X30" s="188"/>
      <c r="Y30" s="188"/>
      <c r="Z30" s="188"/>
      <c r="AA30" s="188"/>
      <c r="AB30" s="188"/>
      <c r="AC30" s="188"/>
      <c r="AD30" s="188"/>
      <c r="AE30" s="188"/>
      <c r="AF30" s="188"/>
      <c r="AG30" s="188"/>
      <c r="AH30" s="188"/>
      <c r="AI30" s="188"/>
      <c r="AJ30" s="188"/>
      <c r="AK30" s="188"/>
      <c r="AL30" s="188"/>
    </row>
    <row r="31" customFormat="false" ht="15" hidden="false" customHeight="true" outlineLevel="0" collapsed="false">
      <c r="A31" s="179"/>
      <c r="B31" s="179"/>
      <c r="C31" s="189"/>
      <c r="D31" s="188"/>
      <c r="E31" s="188"/>
      <c r="F31" s="188"/>
      <c r="G31" s="188"/>
      <c r="H31" s="188"/>
      <c r="I31" s="188"/>
      <c r="J31" s="188"/>
      <c r="K31" s="188"/>
      <c r="L31" s="188"/>
      <c r="M31" s="188"/>
      <c r="N31" s="188"/>
      <c r="O31" s="188"/>
      <c r="P31" s="188"/>
      <c r="Q31" s="188"/>
      <c r="R31" s="188"/>
      <c r="S31" s="188"/>
      <c r="T31" s="188"/>
      <c r="U31" s="188"/>
      <c r="V31" s="188"/>
      <c r="W31" s="188"/>
      <c r="X31" s="188"/>
      <c r="Y31" s="188"/>
      <c r="Z31" s="188"/>
      <c r="AA31" s="188"/>
      <c r="AB31" s="188"/>
      <c r="AC31" s="188"/>
      <c r="AD31" s="188"/>
      <c r="AE31" s="188"/>
      <c r="AF31" s="188"/>
      <c r="AG31" s="188"/>
      <c r="AH31" s="188"/>
      <c r="AI31" s="188"/>
      <c r="AJ31" s="188"/>
      <c r="AK31" s="188"/>
      <c r="AL31" s="188"/>
    </row>
    <row r="32" customFormat="false" ht="15" hidden="false" customHeight="true" outlineLevel="0" collapsed="false">
      <c r="A32" s="190" t="s">
        <v>237</v>
      </c>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c r="AA32" s="190"/>
      <c r="AB32" s="190"/>
      <c r="AC32" s="190"/>
      <c r="AD32" s="190"/>
      <c r="AE32" s="190"/>
      <c r="AF32" s="190"/>
      <c r="AG32" s="190"/>
      <c r="AH32" s="190"/>
      <c r="AI32" s="190"/>
      <c r="AJ32" s="190"/>
      <c r="AK32" s="190"/>
      <c r="AL32" s="190"/>
      <c r="AM32" s="190"/>
      <c r="AN32" s="190"/>
      <c r="AO32" s="190"/>
      <c r="AP32" s="190"/>
      <c r="AQ32" s="190"/>
      <c r="AR32" s="190"/>
      <c r="AS32" s="190"/>
      <c r="AT32" s="190"/>
      <c r="AU32" s="190"/>
      <c r="AV32" s="190"/>
      <c r="AW32" s="190"/>
      <c r="AX32" s="190"/>
      <c r="AY32" s="190"/>
      <c r="AZ32" s="190"/>
      <c r="BA32" s="190"/>
      <c r="BB32" s="190"/>
      <c r="BC32" s="190"/>
      <c r="BD32" s="190"/>
      <c r="BE32" s="190"/>
      <c r="BF32" s="190"/>
      <c r="BG32" s="190"/>
      <c r="BH32" s="190"/>
      <c r="BI32" s="190"/>
      <c r="BJ32" s="190"/>
      <c r="BK32" s="190"/>
    </row>
    <row r="33" customFormat="false" ht="15" hidden="false" customHeight="true" outlineLevel="0" collapsed="false">
      <c r="A33" s="191" t="s">
        <v>238</v>
      </c>
      <c r="B33" s="191"/>
      <c r="C33" s="191"/>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c r="AV33" s="191"/>
      <c r="AW33" s="191"/>
      <c r="AX33" s="191"/>
      <c r="AY33" s="191"/>
      <c r="AZ33" s="191"/>
      <c r="BA33" s="191"/>
      <c r="BB33" s="191"/>
      <c r="BC33" s="191"/>
      <c r="BD33" s="191"/>
      <c r="BE33" s="191"/>
      <c r="BF33" s="191"/>
      <c r="BG33" s="191"/>
      <c r="BH33" s="191"/>
      <c r="BI33" s="191"/>
      <c r="BJ33" s="191"/>
      <c r="BK33" s="191"/>
    </row>
    <row r="34" customFormat="false" ht="27.75" hidden="false" customHeight="true" outlineLevel="0" collapsed="false">
      <c r="A34" s="192" t="s">
        <v>239</v>
      </c>
      <c r="B34" s="192" t="s">
        <v>240</v>
      </c>
      <c r="C34" s="193" t="s">
        <v>241</v>
      </c>
      <c r="D34" s="194" t="str">
        <f aca="false">"Antenna #"&amp;1&amp;" — "&amp;Calculator!$B$27&amp;" m  "&amp;Calculator!$G$27</f>
        <v>Antenna #1 — 52,7 m  Long wire – max performance</v>
      </c>
      <c r="E34" s="194"/>
      <c r="F34" s="194"/>
      <c r="G34" s="194"/>
      <c r="H34" s="194"/>
      <c r="I34" s="194"/>
      <c r="J34" s="194"/>
      <c r="K34" s="194"/>
      <c r="L34" s="194"/>
      <c r="M34" s="194"/>
      <c r="N34" s="194"/>
      <c r="O34" s="194"/>
      <c r="P34" s="195" t="str">
        <f aca="false">"Antenna #"&amp;2&amp;" — "&amp;Calculator!$B$28&amp;" m  "&amp;Calculator!$G$28</f>
        <v>Antenna #2 — 52,6 m  Long wire – max performance</v>
      </c>
      <c r="Q34" s="195"/>
      <c r="R34" s="195"/>
      <c r="S34" s="195"/>
      <c r="T34" s="195"/>
      <c r="U34" s="195"/>
      <c r="V34" s="195"/>
      <c r="W34" s="195"/>
      <c r="X34" s="195"/>
      <c r="Y34" s="195"/>
      <c r="Z34" s="195"/>
      <c r="AA34" s="195"/>
      <c r="AB34" s="196" t="str">
        <f aca="false">"Antenna #"&amp;3&amp;" — "&amp;Calculator!$B$29&amp;" m  "&amp;Calculator!$G$29</f>
        <v>Antenna #3 — 52,8 m  Long wire – max performance</v>
      </c>
      <c r="AC34" s="196"/>
      <c r="AD34" s="196"/>
      <c r="AE34" s="196"/>
      <c r="AF34" s="196"/>
      <c r="AG34" s="196"/>
      <c r="AH34" s="196"/>
      <c r="AI34" s="196"/>
      <c r="AJ34" s="196"/>
      <c r="AK34" s="196"/>
      <c r="AL34" s="196"/>
      <c r="AM34" s="196"/>
      <c r="AN34" s="197" t="str">
        <f aca="false">"Antenna #"&amp;4&amp;" — "&amp;Calculator!$B$30&amp;" m  "&amp;Calculator!$G$30</f>
        <v>Antenna #4 — 52,5 m  Long wire – max performance</v>
      </c>
      <c r="AO34" s="197"/>
      <c r="AP34" s="197"/>
      <c r="AQ34" s="197"/>
      <c r="AR34" s="197"/>
      <c r="AS34" s="197"/>
      <c r="AT34" s="197"/>
      <c r="AU34" s="197"/>
      <c r="AV34" s="197"/>
      <c r="AW34" s="197"/>
      <c r="AX34" s="197"/>
      <c r="AY34" s="197"/>
      <c r="AZ34" s="198" t="str">
        <f aca="false">"Antenna #"&amp;5&amp;" — "&amp;Calculator!$B$31&amp;" m  "&amp;Calculator!$G$31</f>
        <v>Antenna #5 — 52,9 m  Long wire – max performance</v>
      </c>
      <c r="BA34" s="198"/>
      <c r="BB34" s="198"/>
      <c r="BC34" s="198"/>
      <c r="BD34" s="198"/>
      <c r="BE34" s="198"/>
      <c r="BF34" s="198"/>
      <c r="BG34" s="198"/>
      <c r="BH34" s="198"/>
      <c r="BI34" s="198"/>
      <c r="BJ34" s="198"/>
      <c r="BK34" s="198"/>
      <c r="BM34" s="72" t="str">
        <f aca="false">"Antenna #"&amp;1&amp;" (w/CP) — "&amp;Calculator!$B$27&amp;" m  "&amp;Calculator!$G$27</f>
        <v>Antenna #1 (w/CP) — 52,7 m  Long wire – max performance</v>
      </c>
      <c r="BY34" s="72" t="str">
        <f aca="false">"Antenna #"&amp;2&amp;" (w/CP) — "&amp;Calculator!$B$28&amp;" m  "&amp;Calculator!$G$28</f>
        <v>Antenna #2 (w/CP) — 52,6 m  Long wire – max performance</v>
      </c>
      <c r="CK34" s="72" t="str">
        <f aca="false">"Antenna #"&amp;3&amp;" (w/CP) — "&amp;Calculator!$B$29&amp;" m  "&amp;Calculator!$G$29</f>
        <v>Antenna #3 (w/CP) — 52,8 m  Long wire – max performance</v>
      </c>
      <c r="CW34" s="72" t="str">
        <f aca="false">"Antenna #"&amp;4&amp;" (w/CP) — "&amp;Calculator!$B$30&amp;" m  "&amp;Calculator!$G$30</f>
        <v>Antenna #4 (w/CP) — 52,5 m  Long wire – max performance</v>
      </c>
      <c r="DI34" s="72" t="str">
        <f aca="false">"Antenna #"&amp;5&amp;" (w/CP) — "&amp;Calculator!$B$31&amp;" m  "&amp;Calculator!$G$31</f>
        <v>Antenna #5 (w/CP) — 52,9 m  Long wire – max performance</v>
      </c>
    </row>
    <row r="35" customFormat="false" ht="23.25" hidden="false" customHeight="true" outlineLevel="0" collapsed="false">
      <c r="A35" s="182"/>
      <c r="B35" s="182" t="s">
        <v>242</v>
      </c>
      <c r="C35" s="186" t="s">
        <v>243</v>
      </c>
      <c r="D35" s="199" t="s">
        <v>15</v>
      </c>
      <c r="E35" s="199" t="s">
        <v>17</v>
      </c>
      <c r="F35" s="199" t="s">
        <v>18</v>
      </c>
      <c r="G35" s="199" t="s">
        <v>19</v>
      </c>
      <c r="H35" s="199" t="s">
        <v>21</v>
      </c>
      <c r="I35" s="199" t="s">
        <v>22</v>
      </c>
      <c r="J35" s="199" t="s">
        <v>23</v>
      </c>
      <c r="K35" s="199" t="s">
        <v>24</v>
      </c>
      <c r="L35" s="199" t="s">
        <v>25</v>
      </c>
      <c r="M35" s="199" t="s">
        <v>26</v>
      </c>
      <c r="N35" s="199" t="s">
        <v>27</v>
      </c>
      <c r="O35" s="200" t="s">
        <v>244</v>
      </c>
      <c r="P35" s="199" t="s">
        <v>15</v>
      </c>
      <c r="Q35" s="199" t="s">
        <v>17</v>
      </c>
      <c r="R35" s="199" t="s">
        <v>18</v>
      </c>
      <c r="S35" s="199" t="s">
        <v>19</v>
      </c>
      <c r="T35" s="199" t="s">
        <v>21</v>
      </c>
      <c r="U35" s="199" t="s">
        <v>22</v>
      </c>
      <c r="V35" s="199" t="s">
        <v>23</v>
      </c>
      <c r="W35" s="199" t="s">
        <v>24</v>
      </c>
      <c r="X35" s="199" t="s">
        <v>25</v>
      </c>
      <c r="Y35" s="199" t="s">
        <v>26</v>
      </c>
      <c r="Z35" s="199" t="s">
        <v>27</v>
      </c>
      <c r="AA35" s="200" t="s">
        <v>244</v>
      </c>
      <c r="AB35" s="199" t="s">
        <v>15</v>
      </c>
      <c r="AC35" s="199" t="s">
        <v>17</v>
      </c>
      <c r="AD35" s="199" t="s">
        <v>18</v>
      </c>
      <c r="AE35" s="199" t="s">
        <v>19</v>
      </c>
      <c r="AF35" s="199" t="s">
        <v>21</v>
      </c>
      <c r="AG35" s="199" t="s">
        <v>22</v>
      </c>
      <c r="AH35" s="199" t="s">
        <v>23</v>
      </c>
      <c r="AI35" s="199" t="s">
        <v>24</v>
      </c>
      <c r="AJ35" s="199" t="s">
        <v>25</v>
      </c>
      <c r="AK35" s="199" t="s">
        <v>26</v>
      </c>
      <c r="AL35" s="199" t="s">
        <v>27</v>
      </c>
      <c r="AM35" s="201" t="s">
        <v>244</v>
      </c>
      <c r="AN35" s="202" t="s">
        <v>15</v>
      </c>
      <c r="AO35" s="202" t="s">
        <v>17</v>
      </c>
      <c r="AP35" s="202" t="s">
        <v>18</v>
      </c>
      <c r="AQ35" s="202" t="s">
        <v>19</v>
      </c>
      <c r="AR35" s="202" t="s">
        <v>21</v>
      </c>
      <c r="AS35" s="202" t="s">
        <v>22</v>
      </c>
      <c r="AT35" s="202" t="s">
        <v>23</v>
      </c>
      <c r="AU35" s="202" t="s">
        <v>24</v>
      </c>
      <c r="AV35" s="202" t="s">
        <v>25</v>
      </c>
      <c r="AW35" s="202" t="s">
        <v>26</v>
      </c>
      <c r="AX35" s="202" t="s">
        <v>27</v>
      </c>
      <c r="AY35" s="201" t="s">
        <v>244</v>
      </c>
      <c r="AZ35" s="202" t="s">
        <v>15</v>
      </c>
      <c r="BA35" s="202" t="s">
        <v>17</v>
      </c>
      <c r="BB35" s="202" t="s">
        <v>18</v>
      </c>
      <c r="BC35" s="202" t="s">
        <v>19</v>
      </c>
      <c r="BD35" s="202" t="s">
        <v>21</v>
      </c>
      <c r="BE35" s="202" t="s">
        <v>22</v>
      </c>
      <c r="BF35" s="202" t="s">
        <v>23</v>
      </c>
      <c r="BG35" s="202" t="s">
        <v>24</v>
      </c>
      <c r="BH35" s="202" t="s">
        <v>25</v>
      </c>
      <c r="BI35" s="202" t="s">
        <v>26</v>
      </c>
      <c r="BJ35" s="202" t="s">
        <v>27</v>
      </c>
      <c r="BK35" s="201" t="s">
        <v>244</v>
      </c>
      <c r="BM35" s="72" t="s">
        <v>15</v>
      </c>
      <c r="BN35" s="72" t="s">
        <v>17</v>
      </c>
      <c r="BO35" s="72" t="s">
        <v>18</v>
      </c>
      <c r="BP35" s="72" t="s">
        <v>19</v>
      </c>
      <c r="BQ35" s="72" t="s">
        <v>21</v>
      </c>
      <c r="BR35" s="72" t="s">
        <v>22</v>
      </c>
      <c r="BS35" s="72" t="s">
        <v>23</v>
      </c>
      <c r="BT35" s="72" t="s">
        <v>24</v>
      </c>
      <c r="BU35" s="72" t="s">
        <v>25</v>
      </c>
      <c r="BV35" s="72" t="s">
        <v>26</v>
      </c>
      <c r="BW35" s="72" t="s">
        <v>27</v>
      </c>
      <c r="BX35" s="101" t="s">
        <v>245</v>
      </c>
      <c r="BY35" s="72" t="s">
        <v>15</v>
      </c>
      <c r="BZ35" s="72" t="s">
        <v>17</v>
      </c>
      <c r="CA35" s="72" t="s">
        <v>18</v>
      </c>
      <c r="CB35" s="72" t="s">
        <v>19</v>
      </c>
      <c r="CC35" s="72" t="s">
        <v>21</v>
      </c>
      <c r="CD35" s="72" t="s">
        <v>22</v>
      </c>
      <c r="CE35" s="72" t="s">
        <v>23</v>
      </c>
      <c r="CF35" s="72" t="s">
        <v>24</v>
      </c>
      <c r="CG35" s="72" t="s">
        <v>25</v>
      </c>
      <c r="CH35" s="72" t="s">
        <v>26</v>
      </c>
      <c r="CI35" s="72" t="s">
        <v>27</v>
      </c>
      <c r="CJ35" s="101" t="s">
        <v>245</v>
      </c>
      <c r="CK35" s="72" t="s">
        <v>15</v>
      </c>
      <c r="CL35" s="72" t="s">
        <v>17</v>
      </c>
      <c r="CM35" s="72" t="s">
        <v>18</v>
      </c>
      <c r="CN35" s="72" t="s">
        <v>19</v>
      </c>
      <c r="CO35" s="72" t="s">
        <v>21</v>
      </c>
      <c r="CP35" s="72" t="s">
        <v>22</v>
      </c>
      <c r="CQ35" s="72" t="s">
        <v>23</v>
      </c>
      <c r="CR35" s="72" t="s">
        <v>24</v>
      </c>
      <c r="CS35" s="72" t="s">
        <v>25</v>
      </c>
      <c r="CT35" s="72" t="s">
        <v>26</v>
      </c>
      <c r="CU35" s="72" t="s">
        <v>27</v>
      </c>
      <c r="CV35" s="101" t="s">
        <v>245</v>
      </c>
      <c r="CW35" s="72" t="s">
        <v>15</v>
      </c>
      <c r="CX35" s="72" t="s">
        <v>17</v>
      </c>
      <c r="CY35" s="72" t="s">
        <v>18</v>
      </c>
      <c r="CZ35" s="72" t="s">
        <v>19</v>
      </c>
      <c r="DA35" s="72" t="s">
        <v>21</v>
      </c>
      <c r="DB35" s="72" t="s">
        <v>22</v>
      </c>
      <c r="DC35" s="72" t="s">
        <v>23</v>
      </c>
      <c r="DD35" s="72" t="s">
        <v>24</v>
      </c>
      <c r="DE35" s="72" t="s">
        <v>25</v>
      </c>
      <c r="DF35" s="72" t="s">
        <v>26</v>
      </c>
      <c r="DG35" s="72" t="s">
        <v>27</v>
      </c>
      <c r="DH35" s="101" t="s">
        <v>245</v>
      </c>
      <c r="DI35" s="72" t="s">
        <v>15</v>
      </c>
      <c r="DJ35" s="72" t="s">
        <v>17</v>
      </c>
      <c r="DK35" s="72" t="s">
        <v>18</v>
      </c>
      <c r="DL35" s="72" t="s">
        <v>19</v>
      </c>
      <c r="DM35" s="72" t="s">
        <v>21</v>
      </c>
      <c r="DN35" s="72" t="s">
        <v>22</v>
      </c>
      <c r="DO35" s="72" t="s">
        <v>23</v>
      </c>
      <c r="DP35" s="72" t="s">
        <v>24</v>
      </c>
      <c r="DQ35" s="72" t="s">
        <v>25</v>
      </c>
      <c r="DR35" s="72" t="s">
        <v>26</v>
      </c>
      <c r="DS35" s="72" t="s">
        <v>27</v>
      </c>
      <c r="DT35" s="101" t="s">
        <v>245</v>
      </c>
      <c r="DU35" s="203" t="s">
        <v>15</v>
      </c>
      <c r="DV35" s="203" t="s">
        <v>17</v>
      </c>
      <c r="DW35" s="203" t="s">
        <v>18</v>
      </c>
      <c r="DX35" s="203" t="s">
        <v>19</v>
      </c>
      <c r="DY35" s="203" t="s">
        <v>21</v>
      </c>
      <c r="DZ35" s="203" t="s">
        <v>22</v>
      </c>
      <c r="EA35" s="203" t="s">
        <v>23</v>
      </c>
      <c r="EB35" s="203" t="s">
        <v>24</v>
      </c>
      <c r="EC35" s="203" t="s">
        <v>25</v>
      </c>
      <c r="ED35" s="203" t="s">
        <v>26</v>
      </c>
      <c r="EE35" s="203" t="s">
        <v>27</v>
      </c>
      <c r="EF35" s="204" t="s">
        <v>244</v>
      </c>
      <c r="EG35" s="203" t="s">
        <v>15</v>
      </c>
      <c r="EH35" s="203" t="s">
        <v>17</v>
      </c>
      <c r="EI35" s="203" t="s">
        <v>18</v>
      </c>
      <c r="EJ35" s="203" t="s">
        <v>19</v>
      </c>
      <c r="EK35" s="203" t="s">
        <v>21</v>
      </c>
      <c r="EL35" s="203" t="s">
        <v>22</v>
      </c>
      <c r="EM35" s="203" t="s">
        <v>23</v>
      </c>
      <c r="EN35" s="203" t="s">
        <v>24</v>
      </c>
      <c r="EO35" s="203" t="s">
        <v>25</v>
      </c>
      <c r="EP35" s="203" t="s">
        <v>26</v>
      </c>
      <c r="EQ35" s="203" t="s">
        <v>27</v>
      </c>
      <c r="ER35" s="204" t="s">
        <v>244</v>
      </c>
      <c r="ES35" s="203" t="s">
        <v>15</v>
      </c>
      <c r="ET35" s="203" t="s">
        <v>17</v>
      </c>
      <c r="EU35" s="203" t="s">
        <v>18</v>
      </c>
      <c r="EV35" s="203" t="s">
        <v>19</v>
      </c>
      <c r="EW35" s="203" t="s">
        <v>21</v>
      </c>
      <c r="EX35" s="203" t="s">
        <v>22</v>
      </c>
      <c r="EY35" s="203" t="s">
        <v>23</v>
      </c>
      <c r="EZ35" s="203" t="s">
        <v>24</v>
      </c>
      <c r="FA35" s="203" t="s">
        <v>25</v>
      </c>
      <c r="FB35" s="203" t="s">
        <v>26</v>
      </c>
      <c r="FC35" s="203" t="s">
        <v>27</v>
      </c>
      <c r="FD35" s="204" t="s">
        <v>244</v>
      </c>
      <c r="FE35" s="203" t="s">
        <v>15</v>
      </c>
      <c r="FF35" s="203" t="s">
        <v>17</v>
      </c>
      <c r="FG35" s="203" t="s">
        <v>18</v>
      </c>
      <c r="FH35" s="203" t="s">
        <v>19</v>
      </c>
      <c r="FI35" s="203" t="s">
        <v>21</v>
      </c>
      <c r="FJ35" s="203" t="s">
        <v>22</v>
      </c>
      <c r="FK35" s="203" t="s">
        <v>23</v>
      </c>
      <c r="FL35" s="203" t="s">
        <v>24</v>
      </c>
      <c r="FM35" s="203" t="s">
        <v>25</v>
      </c>
      <c r="FN35" s="203" t="s">
        <v>26</v>
      </c>
      <c r="FO35" s="203" t="s">
        <v>27</v>
      </c>
      <c r="FP35" s="204" t="s">
        <v>244</v>
      </c>
      <c r="FQ35" s="203" t="s">
        <v>15</v>
      </c>
      <c r="FR35" s="203" t="s">
        <v>17</v>
      </c>
      <c r="FS35" s="203" t="s">
        <v>18</v>
      </c>
      <c r="FT35" s="203" t="s">
        <v>19</v>
      </c>
      <c r="FU35" s="203" t="s">
        <v>21</v>
      </c>
      <c r="FV35" s="203" t="s">
        <v>22</v>
      </c>
      <c r="FW35" s="203" t="s">
        <v>23</v>
      </c>
      <c r="FX35" s="203" t="s">
        <v>24</v>
      </c>
      <c r="FY35" s="203" t="s">
        <v>25</v>
      </c>
      <c r="FZ35" s="203" t="s">
        <v>26</v>
      </c>
      <c r="GA35" s="203" t="s">
        <v>27</v>
      </c>
      <c r="GB35" s="204" t="s">
        <v>244</v>
      </c>
      <c r="GD35" s="72" t="s">
        <v>15</v>
      </c>
      <c r="GE35" s="72" t="s">
        <v>17</v>
      </c>
      <c r="GF35" s="72" t="s">
        <v>18</v>
      </c>
      <c r="GG35" s="72" t="s">
        <v>19</v>
      </c>
      <c r="GH35" s="72" t="s">
        <v>21</v>
      </c>
      <c r="GI35" s="72" t="s">
        <v>22</v>
      </c>
      <c r="GJ35" s="72" t="s">
        <v>23</v>
      </c>
      <c r="GK35" s="72" t="s">
        <v>24</v>
      </c>
      <c r="GL35" s="72" t="s">
        <v>25</v>
      </c>
      <c r="GM35" s="72" t="s">
        <v>26</v>
      </c>
      <c r="GN35" s="72" t="s">
        <v>27</v>
      </c>
      <c r="GO35" s="101" t="s">
        <v>245</v>
      </c>
      <c r="GP35" s="72" t="s">
        <v>15</v>
      </c>
      <c r="GQ35" s="72" t="s">
        <v>17</v>
      </c>
      <c r="GR35" s="72" t="s">
        <v>18</v>
      </c>
      <c r="GS35" s="72" t="s">
        <v>19</v>
      </c>
      <c r="GT35" s="72" t="s">
        <v>21</v>
      </c>
      <c r="GU35" s="72" t="s">
        <v>22</v>
      </c>
      <c r="GV35" s="72" t="s">
        <v>23</v>
      </c>
      <c r="GW35" s="72" t="s">
        <v>24</v>
      </c>
      <c r="GX35" s="72" t="s">
        <v>25</v>
      </c>
      <c r="GY35" s="72" t="s">
        <v>26</v>
      </c>
      <c r="GZ35" s="72" t="s">
        <v>27</v>
      </c>
      <c r="HA35" s="101" t="s">
        <v>245</v>
      </c>
      <c r="HB35" s="72" t="s">
        <v>15</v>
      </c>
      <c r="HC35" s="72" t="s">
        <v>17</v>
      </c>
      <c r="HD35" s="72" t="s">
        <v>18</v>
      </c>
      <c r="HE35" s="72" t="s">
        <v>19</v>
      </c>
      <c r="HF35" s="72" t="s">
        <v>21</v>
      </c>
      <c r="HG35" s="72" t="s">
        <v>22</v>
      </c>
      <c r="HH35" s="72" t="s">
        <v>23</v>
      </c>
      <c r="HI35" s="72" t="s">
        <v>24</v>
      </c>
      <c r="HJ35" s="72" t="s">
        <v>25</v>
      </c>
      <c r="HK35" s="72" t="s">
        <v>26</v>
      </c>
      <c r="HL35" s="72" t="s">
        <v>27</v>
      </c>
      <c r="HM35" s="101" t="s">
        <v>245</v>
      </c>
      <c r="HN35" s="72" t="s">
        <v>15</v>
      </c>
      <c r="HO35" s="72" t="s">
        <v>17</v>
      </c>
      <c r="HP35" s="72" t="s">
        <v>18</v>
      </c>
      <c r="HQ35" s="72" t="s">
        <v>19</v>
      </c>
      <c r="HR35" s="72" t="s">
        <v>21</v>
      </c>
      <c r="HS35" s="72" t="s">
        <v>22</v>
      </c>
      <c r="HT35" s="72" t="s">
        <v>23</v>
      </c>
      <c r="HU35" s="72" t="s">
        <v>24</v>
      </c>
      <c r="HV35" s="72" t="s">
        <v>25</v>
      </c>
      <c r="HW35" s="72" t="s">
        <v>26</v>
      </c>
      <c r="HX35" s="72" t="s">
        <v>27</v>
      </c>
      <c r="HY35" s="101" t="s">
        <v>245</v>
      </c>
      <c r="HZ35" s="72" t="s">
        <v>15</v>
      </c>
      <c r="IA35" s="72" t="s">
        <v>17</v>
      </c>
      <c r="IB35" s="72" t="s">
        <v>18</v>
      </c>
      <c r="IC35" s="72" t="s">
        <v>19</v>
      </c>
      <c r="ID35" s="72" t="s">
        <v>21</v>
      </c>
      <c r="IE35" s="72" t="s">
        <v>22</v>
      </c>
      <c r="IF35" s="72" t="s">
        <v>23</v>
      </c>
      <c r="IG35" s="72" t="s">
        <v>24</v>
      </c>
      <c r="IH35" s="72" t="s">
        <v>25</v>
      </c>
      <c r="II35" s="72" t="s">
        <v>26</v>
      </c>
      <c r="IJ35" s="72" t="s">
        <v>27</v>
      </c>
      <c r="IK35" s="101" t="s">
        <v>245</v>
      </c>
    </row>
    <row r="36" customFormat="false" ht="15" hidden="false" customHeight="true" outlineLevel="0" collapsed="false">
      <c r="A36" s="205" t="s">
        <v>246</v>
      </c>
      <c r="B36" s="206" t="s">
        <v>247</v>
      </c>
      <c r="C36" s="207" t="n">
        <v>200</v>
      </c>
      <c r="D36" s="208"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8"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8"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8"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62.49</v>
      </c>
      <c r="H36" s="208"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29.63</v>
      </c>
      <c r="I36" s="208"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25.41</v>
      </c>
      <c r="J36" s="208"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46.58</v>
      </c>
      <c r="K36" s="208"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12.69</v>
      </c>
      <c r="L36" s="208"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20.48</v>
      </c>
      <c r="M36" s="208"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57.72</v>
      </c>
      <c r="N36" s="208"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09"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36.4286</v>
      </c>
      <c r="P36" s="208"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8"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8"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8"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62.72</v>
      </c>
      <c r="T36" s="208"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32.12</v>
      </c>
      <c r="U36" s="208"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22.64</v>
      </c>
      <c r="V36" s="208"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51.54</v>
      </c>
      <c r="W36" s="208"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13.01</v>
      </c>
      <c r="X36" s="208"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17.04</v>
      </c>
      <c r="Y36" s="208"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62.01</v>
      </c>
      <c r="Z36" s="208"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09"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37.2971</v>
      </c>
      <c r="AB36" s="208"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8"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8"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8"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62</v>
      </c>
      <c r="AF36" s="208"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27.3</v>
      </c>
      <c r="AG36" s="208"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28.52</v>
      </c>
      <c r="AH36" s="208"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41.45</v>
      </c>
      <c r="AI36" s="208"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12.86</v>
      </c>
      <c r="AJ36" s="208"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25.02</v>
      </c>
      <c r="AK36" s="208"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50.82</v>
      </c>
      <c r="AL36" s="208"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10"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35.4243</v>
      </c>
      <c r="AN36" s="211"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11"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11"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11"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62.66</v>
      </c>
      <c r="AR36" s="211"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34.74</v>
      </c>
      <c r="AS36" s="211"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20.24</v>
      </c>
      <c r="AT36" s="211"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56</v>
      </c>
      <c r="AU36" s="211"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13.91</v>
      </c>
      <c r="AV36" s="211"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14.68</v>
      </c>
      <c r="AW36" s="211"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62.29</v>
      </c>
      <c r="AX36" s="211"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10"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37.7886</v>
      </c>
      <c r="AZ36" s="211"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11"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11"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11"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61.26</v>
      </c>
      <c r="BD36" s="211"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25.13</v>
      </c>
      <c r="BE36" s="211"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31.95</v>
      </c>
      <c r="BF36" s="211"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36.41</v>
      </c>
      <c r="BG36" s="211"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13.41</v>
      </c>
      <c r="BH36" s="211"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30.63</v>
      </c>
      <c r="BI36" s="211"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42.77</v>
      </c>
      <c r="BJ36" s="211"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10"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34.5086</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47.07</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27.81</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24.25</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41.27</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12.78</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19.53</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43</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30.8157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46.59</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29.9</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21.8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44.68</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13.03</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16.56</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43.18</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30.82</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47.34</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25.81</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26.96</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37.45</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12.98</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23.33</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40.26</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30.59</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45.9</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32.06</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19.64</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47.39</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13.83</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14.49</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40.39</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30.5286</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47.4</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23.94</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29.89</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33.48</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13.56</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27.82</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35.75</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30.2629</v>
      </c>
      <c r="DU36" s="212"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12"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12"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12"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62.68</v>
      </c>
      <c r="DY36" s="212"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55.5</v>
      </c>
      <c r="DZ36" s="212"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28.71</v>
      </c>
      <c r="EA36" s="212"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12.78</v>
      </c>
      <c r="EB36" s="212"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13.05</v>
      </c>
      <c r="EC36" s="212"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37.51</v>
      </c>
      <c r="ED36" s="212"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60.93</v>
      </c>
      <c r="EE36" s="212"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13"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38.7371</v>
      </c>
      <c r="EG36" s="212"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12"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12"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12"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62.37</v>
      </c>
      <c r="EK36" s="212"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57.71</v>
      </c>
      <c r="EL36" s="212"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32.16</v>
      </c>
      <c r="EM36" s="212"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13.24</v>
      </c>
      <c r="EN36" s="212"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13.73</v>
      </c>
      <c r="EO36" s="212"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30.98</v>
      </c>
      <c r="EP36" s="212"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62.69</v>
      </c>
      <c r="EQ36" s="212"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13"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38.9829</v>
      </c>
      <c r="ES36" s="212"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12"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12"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12"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62.31</v>
      </c>
      <c r="EW36" s="212"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37.48</v>
      </c>
      <c r="EX36" s="212"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18.19</v>
      </c>
      <c r="EY36" s="212"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59.6</v>
      </c>
      <c r="EZ36" s="212"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15.47</v>
      </c>
      <c r="FA36" s="212"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13.28</v>
      </c>
      <c r="FB36" s="212"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57.66</v>
      </c>
      <c r="FC36" s="212"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13"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37.7129</v>
      </c>
      <c r="FE36" s="212"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12"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12"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12"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60.29</v>
      </c>
      <c r="FI36" s="212"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23.14</v>
      </c>
      <c r="FJ36" s="212"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35.65</v>
      </c>
      <c r="FK36" s="212"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31.67</v>
      </c>
      <c r="FL36" s="212"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14.26</v>
      </c>
      <c r="FM36" s="212"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37.12</v>
      </c>
      <c r="FN36" s="212"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34.78</v>
      </c>
      <c r="FO36" s="212"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13"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33.8443</v>
      </c>
      <c r="FQ36" s="212"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12"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12"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12"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14.19</v>
      </c>
      <c r="FU36" s="212"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32.88</v>
      </c>
      <c r="FV36" s="212"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21.89</v>
      </c>
      <c r="FW36" s="212"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32.31</v>
      </c>
      <c r="FX36" s="212"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61.73</v>
      </c>
      <c r="FY36" s="212"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13.69</v>
      </c>
      <c r="FZ36" s="212"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55.76</v>
      </c>
      <c r="GA36" s="212"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13"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33.2071</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46.76</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46.92</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27.13</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12.83</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13.18</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32.98</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38.33</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31.1614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47.17</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48.08</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30.06</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13.24</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13.89</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28.1</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42.35</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31.8414</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45.01</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34.26</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17.78</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49.13</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15.23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13.26</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34.84</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29.93</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47.26</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22.19</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32.96</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29.57</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14.43</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32.7</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30.43</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29.9343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14.36</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30.53</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21.13</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30.11</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47.53</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13.88</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33.13</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27.2386</v>
      </c>
    </row>
    <row r="37" customFormat="false" ht="15" hidden="false" customHeight="true" outlineLevel="0" collapsed="false">
      <c r="A37" s="182" t="s">
        <v>248</v>
      </c>
      <c r="B37" s="182" t="s">
        <v>249</v>
      </c>
      <c r="C37" s="186" t="n">
        <v>250</v>
      </c>
      <c r="D37" s="187"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7"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7"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7"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50.76</v>
      </c>
      <c r="H37" s="187"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23.91</v>
      </c>
      <c r="I37" s="187"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20.49</v>
      </c>
      <c r="J37" s="187"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37.65</v>
      </c>
      <c r="K37" s="187"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10.18</v>
      </c>
      <c r="L37" s="187"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16.5</v>
      </c>
      <c r="M37" s="187"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46.75</v>
      </c>
      <c r="N37" s="187"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14"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29.4629</v>
      </c>
      <c r="P37" s="187"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7"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7"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7"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50.99</v>
      </c>
      <c r="T37" s="187"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25.92</v>
      </c>
      <c r="U37" s="187"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18.25</v>
      </c>
      <c r="V37" s="187"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41.69</v>
      </c>
      <c r="W37" s="187"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10.44</v>
      </c>
      <c r="X37" s="187"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13.72</v>
      </c>
      <c r="Y37" s="187"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50.34</v>
      </c>
      <c r="Z37" s="187"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14"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30.1929</v>
      </c>
      <c r="AB37" s="187"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7"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7"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7"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50.33</v>
      </c>
      <c r="AF37" s="187"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22.02</v>
      </c>
      <c r="AG37" s="187"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23.01</v>
      </c>
      <c r="AH37" s="187"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33.48</v>
      </c>
      <c r="AI37" s="187"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10.3</v>
      </c>
      <c r="AJ37" s="187"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20.18</v>
      </c>
      <c r="AK37" s="187"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41.1</v>
      </c>
      <c r="AL37" s="187"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5"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28.6314</v>
      </c>
      <c r="AN37" s="216"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6"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6"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6"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50.99</v>
      </c>
      <c r="AR37" s="216"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28.05</v>
      </c>
      <c r="AS37" s="216"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16.31</v>
      </c>
      <c r="AT37" s="216"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45.34</v>
      </c>
      <c r="AU37" s="216"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11.18</v>
      </c>
      <c r="AV37" s="216"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11.8</v>
      </c>
      <c r="AW37" s="216"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50.73</v>
      </c>
      <c r="AX37" s="216"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5"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30.6286</v>
      </c>
      <c r="AZ37" s="216"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6"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6"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6"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49.69</v>
      </c>
      <c r="BD37" s="216"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20.27</v>
      </c>
      <c r="BE37" s="216"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25.78</v>
      </c>
      <c r="BF37" s="216"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29.4</v>
      </c>
      <c r="BG37" s="216"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10.74</v>
      </c>
      <c r="BH37" s="216"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24.72</v>
      </c>
      <c r="BI37" s="216"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34.55</v>
      </c>
      <c r="BJ37" s="216"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5"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27.8786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38.23</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22.43</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19.56</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33.35</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10.24</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15.73</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34.82</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24.9086</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37.87</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24.12</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17.57</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36.13</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10.46</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13.33</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35.04</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24.9314</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38.42</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20.82</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21.75</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30.25</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10.4</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18.81</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32.55</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24.7143</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37.34</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25.87</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15.82</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38.36</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11.11</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11.64</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32.89</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24.7186</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38.44</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19.3</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24.12</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27.02</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10.86</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22.45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28.88</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24.4386</v>
      </c>
      <c r="DU37" s="217"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7"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7"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7"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50.94</v>
      </c>
      <c r="DY37" s="217"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44.93</v>
      </c>
      <c r="DZ37" s="217"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23.17</v>
      </c>
      <c r="EA37" s="217"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10.25</v>
      </c>
      <c r="EB37" s="217"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10.45</v>
      </c>
      <c r="EC37" s="217"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30.29</v>
      </c>
      <c r="ED37" s="217"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49.73</v>
      </c>
      <c r="EE37" s="217"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8"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31.3943</v>
      </c>
      <c r="EG37" s="217"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7"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7"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7"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50.66</v>
      </c>
      <c r="EK37" s="217"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46.74</v>
      </c>
      <c r="EL37" s="217"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25.95</v>
      </c>
      <c r="EM37" s="217"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10.63</v>
      </c>
      <c r="EN37" s="217"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10.99</v>
      </c>
      <c r="EO37" s="217"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25</v>
      </c>
      <c r="EP37" s="217"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50.95</v>
      </c>
      <c r="EQ37" s="217"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8"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31.56</v>
      </c>
      <c r="ES37" s="217"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7"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7"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7"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50.75</v>
      </c>
      <c r="EW37" s="217"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30.26</v>
      </c>
      <c r="EX37" s="217"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14.65</v>
      </c>
      <c r="EY37" s="217"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48.3</v>
      </c>
      <c r="EZ37" s="217"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12.44</v>
      </c>
      <c r="FA37" s="217"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10.66</v>
      </c>
      <c r="FB37" s="217"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47.22</v>
      </c>
      <c r="FC37" s="217"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8"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30.6114</v>
      </c>
      <c r="FE37" s="217"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7"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7"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7"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48.88</v>
      </c>
      <c r="FI37" s="217"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18.66</v>
      </c>
      <c r="FJ37" s="217"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28.78</v>
      </c>
      <c r="FK37" s="217"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25.56</v>
      </c>
      <c r="FL37" s="217"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11.41</v>
      </c>
      <c r="FM37" s="217"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29.98</v>
      </c>
      <c r="FN37" s="217"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28.07</v>
      </c>
      <c r="FO37" s="217"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8"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27.3343</v>
      </c>
      <c r="FQ37" s="217"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7"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7"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7"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11.36</v>
      </c>
      <c r="FU37" s="217"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26.54</v>
      </c>
      <c r="FV37" s="217"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17.65</v>
      </c>
      <c r="FW37" s="217"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26.08</v>
      </c>
      <c r="FX37" s="217"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50.1</v>
      </c>
      <c r="FY37" s="217"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10.96</v>
      </c>
      <c r="FZ37" s="217"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45.75</v>
      </c>
      <c r="GA37" s="217"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8"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26.92</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37.99</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37.98</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21.88</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10.29</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10.56</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26.62</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31.27</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25.2271</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38.3</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38.94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24.26</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10.62</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11.12</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22.67</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34.41</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25.76</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36.65</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27.66</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14.31</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39.81</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12.25</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10.64</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28.52</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24.2629</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38.31</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17.88</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26.6</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23.86</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11.55</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26.4</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24.56</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24.1657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11.49</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24.64</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17.03</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24.3</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38.57</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11.11</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27.16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22.0429</v>
      </c>
    </row>
    <row r="38" customFormat="false" ht="15" hidden="false" customHeight="true" outlineLevel="0" collapsed="false">
      <c r="A38" s="219" t="s">
        <v>250</v>
      </c>
      <c r="B38" s="219" t="s">
        <v>249</v>
      </c>
      <c r="C38" s="220" t="n">
        <v>300</v>
      </c>
      <c r="D38" s="221"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21"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21"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21"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43.09</v>
      </c>
      <c r="H38" s="221"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20.13</v>
      </c>
      <c r="I38" s="221"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17.24</v>
      </c>
      <c r="J38" s="221"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31.77</v>
      </c>
      <c r="K38" s="221"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8.5</v>
      </c>
      <c r="L38" s="221"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13.87</v>
      </c>
      <c r="M38" s="221"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39.54</v>
      </c>
      <c r="N38" s="221"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14"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24.8771</v>
      </c>
      <c r="P38" s="221"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21"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21"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21"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43.32</v>
      </c>
      <c r="T38" s="221"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21.83</v>
      </c>
      <c r="U38" s="221"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15.35</v>
      </c>
      <c r="V38" s="221"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35.2</v>
      </c>
      <c r="W38" s="221"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8.74</v>
      </c>
      <c r="X38" s="221"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11.52</v>
      </c>
      <c r="Y38" s="221"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42.69</v>
      </c>
      <c r="Z38" s="221"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14"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25.5214</v>
      </c>
      <c r="AB38" s="221"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21"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21"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21"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42.68</v>
      </c>
      <c r="AF38" s="221"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18.53</v>
      </c>
      <c r="AG38" s="221"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19.37</v>
      </c>
      <c r="AH38" s="221"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28.23</v>
      </c>
      <c r="AI38" s="221"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8.6</v>
      </c>
      <c r="AJ38" s="221"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16.98</v>
      </c>
      <c r="AK38" s="221"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34.7</v>
      </c>
      <c r="AL38" s="221"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5"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24.1557</v>
      </c>
      <c r="AN38" s="222"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22"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22"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22"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43.36</v>
      </c>
      <c r="AR38" s="222"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23.63</v>
      </c>
      <c r="AS38" s="222"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AT38" s="222"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38.33</v>
      </c>
      <c r="AU38" s="222"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9.36</v>
      </c>
      <c r="AV38" s="222"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9.89</v>
      </c>
      <c r="AW38" s="222"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43.2</v>
      </c>
      <c r="AX38" s="222"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5"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25.9257</v>
      </c>
      <c r="AZ38" s="222"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22"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22"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22"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42.11</v>
      </c>
      <c r="BD38" s="222"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17.05</v>
      </c>
      <c r="BE38" s="222"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21.72</v>
      </c>
      <c r="BF38" s="222"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24.77</v>
      </c>
      <c r="BG38" s="222"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8.96</v>
      </c>
      <c r="BH38" s="222"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20.81</v>
      </c>
      <c r="BI38" s="222"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29.14</v>
      </c>
      <c r="BJ38" s="222"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5"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23.5086</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32.44</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18.88</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16.45</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28.14</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8.55</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13.22</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29.44</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21.0171</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32.16</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20.31</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14.78</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30.51</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8.75</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11.19</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29.7</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21.0571</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32.57</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17.52</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18.31</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25.5</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8.68</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15.82</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27.47</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20.8386</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31.75</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21.79</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13.29</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32.42</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9.3</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9.76</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27.99</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20.9</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32.57</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16.23</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20.31</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22.77</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9.06</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18.89</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24.34</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20.5957</v>
      </c>
      <c r="DU38" s="223"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23"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23"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23"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43.27</v>
      </c>
      <c r="DY38" s="223"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37.98</v>
      </c>
      <c r="DZ38" s="223"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19.5</v>
      </c>
      <c r="EA38" s="223"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8.57</v>
      </c>
      <c r="EB38" s="223"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8.72</v>
      </c>
      <c r="EC38" s="223"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25.53</v>
      </c>
      <c r="ED38" s="223"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42.45</v>
      </c>
      <c r="EE38" s="223"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8"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26.5743</v>
      </c>
      <c r="EG38" s="223"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23"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23"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23"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42.98</v>
      </c>
      <c r="EK38" s="223"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39.54</v>
      </c>
      <c r="EL38" s="223"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21.86</v>
      </c>
      <c r="EM38" s="223"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8.9</v>
      </c>
      <c r="EN38" s="223"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9.17</v>
      </c>
      <c r="EO38" s="223"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21.05</v>
      </c>
      <c r="EP38" s="223"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43.28</v>
      </c>
      <c r="EQ38" s="223"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8"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26.6829</v>
      </c>
      <c r="ES38" s="223"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23"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23"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23"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43.21</v>
      </c>
      <c r="EW38" s="223"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25.5</v>
      </c>
      <c r="EX38" s="223"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12.3</v>
      </c>
      <c r="EY38" s="223"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40.89</v>
      </c>
      <c r="EZ38" s="223"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10.44</v>
      </c>
      <c r="FA38" s="223"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8.92</v>
      </c>
      <c r="FB38" s="223"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40.47</v>
      </c>
      <c r="FC38" s="223"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8"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25.9614</v>
      </c>
      <c r="FE38" s="223"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23"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23"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23"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41.39</v>
      </c>
      <c r="FI38" s="223"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15.69</v>
      </c>
      <c r="FJ38" s="223"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24.25</v>
      </c>
      <c r="FK38" s="223"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21.52</v>
      </c>
      <c r="FL38" s="223"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9.51</v>
      </c>
      <c r="FM38" s="223"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25.26</v>
      </c>
      <c r="FN38" s="223"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23.65</v>
      </c>
      <c r="FO38" s="223"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8"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23.0386</v>
      </c>
      <c r="FQ38" s="223"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23"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23"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23"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9.47</v>
      </c>
      <c r="FU38" s="223"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22.36</v>
      </c>
      <c r="FV38" s="223"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14.84</v>
      </c>
      <c r="FW38" s="223"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21.96</v>
      </c>
      <c r="FX38" s="223"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42.47</v>
      </c>
      <c r="FY38" s="223"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9.14</v>
      </c>
      <c r="FZ38" s="223"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39.28</v>
      </c>
      <c r="GA38" s="223"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8"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22.7886</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32.26</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32.09</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18.42</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8.6</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8.81</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22.43</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26.68</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21.3271</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32.49</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32.93</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20.43</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8.89</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9.27</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19.08</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29.22</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21.7586</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31.2</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23.31</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12.02</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33.7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10.27</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8.91</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24.42</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20.5471</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32.44</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15.04</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22.41</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20.09</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9.63</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22.24</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20.68</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20.3614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9.58</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20.75</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14.32</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20.46</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32.69</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9.27</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23.31</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18.6257</v>
      </c>
    </row>
    <row r="39" customFormat="false" ht="15" hidden="false" customHeight="true" outlineLevel="0" collapsed="false">
      <c r="A39" s="182" t="s">
        <v>251</v>
      </c>
      <c r="B39" s="182" t="s">
        <v>249</v>
      </c>
      <c r="C39" s="186" t="n">
        <v>350</v>
      </c>
      <c r="D39" s="187"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7"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7"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7"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37.73</v>
      </c>
      <c r="H39" s="187"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17.46</v>
      </c>
      <c r="I39" s="187"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14.95</v>
      </c>
      <c r="J39" s="187"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27.63</v>
      </c>
      <c r="K39" s="187"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7.31</v>
      </c>
      <c r="L39" s="187"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12.01</v>
      </c>
      <c r="M39" s="187"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34.49</v>
      </c>
      <c r="N39" s="187"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1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21.6543</v>
      </c>
      <c r="P39" s="187"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7"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7"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7"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37.97</v>
      </c>
      <c r="T39" s="187"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18.95</v>
      </c>
      <c r="U39" s="187"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13.3</v>
      </c>
      <c r="V39" s="187"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30.65</v>
      </c>
      <c r="W39" s="187"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7.52</v>
      </c>
      <c r="X39" s="187"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9.96</v>
      </c>
      <c r="Y39" s="187"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37.34</v>
      </c>
      <c r="Z39" s="187"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1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22.2414</v>
      </c>
      <c r="AB39" s="187"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7"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7"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7"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37.34</v>
      </c>
      <c r="AF39" s="187"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16.07</v>
      </c>
      <c r="AG39" s="187"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16.8</v>
      </c>
      <c r="AH39" s="187"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24.53</v>
      </c>
      <c r="AI39" s="187"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7.38</v>
      </c>
      <c r="AJ39" s="187"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14.72</v>
      </c>
      <c r="AK39" s="187"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30.2</v>
      </c>
      <c r="AL39" s="187"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21.0057</v>
      </c>
      <c r="AN39" s="216"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6"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6"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6"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38.05</v>
      </c>
      <c r="AR39" s="216"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20.51</v>
      </c>
      <c r="AS39" s="216"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11.87</v>
      </c>
      <c r="AT39" s="216"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33.41</v>
      </c>
      <c r="AU39" s="216"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8.07</v>
      </c>
      <c r="AV39" s="216"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8.54</v>
      </c>
      <c r="AW39" s="216"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37.96</v>
      </c>
      <c r="AX39" s="216"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22.63</v>
      </c>
      <c r="AZ39" s="216"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6"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6"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6"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36.81</v>
      </c>
      <c r="BD39" s="216"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14.78</v>
      </c>
      <c r="BE39" s="216"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18.84</v>
      </c>
      <c r="BF39" s="216"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21.51</v>
      </c>
      <c r="BG39" s="216"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7.68</v>
      </c>
      <c r="BH39" s="216"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18.06</v>
      </c>
      <c r="BI39" s="216"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25.32</v>
      </c>
      <c r="BJ39" s="216"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20.4286</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28.39</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16.38</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14.26</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24.46</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7.35</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11.44</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25.67</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18.2786</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28.18</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17.62</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12.8</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26.55</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7.53</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9.67</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25.97</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18.3314</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28.49</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15.19</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15.87</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22.15</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7.45</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13.71</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23.9</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18.1086</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27.85</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18.92</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11.51</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28.25</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8.02</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8.42</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24.59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18.2229</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28.46</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14.07</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17.62</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19.76</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7.77</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16.39</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21.15</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17.8886</v>
      </c>
      <c r="DU39" s="217"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7"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7"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7"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37.91</v>
      </c>
      <c r="DY39" s="217"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33.09</v>
      </c>
      <c r="DZ39" s="217"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16.92</v>
      </c>
      <c r="EA39" s="217"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7.37</v>
      </c>
      <c r="EB39" s="217"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7.48</v>
      </c>
      <c r="EC39" s="217"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22.17</v>
      </c>
      <c r="ED39" s="217"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37.4</v>
      </c>
      <c r="EE39" s="217"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8"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23.1914</v>
      </c>
      <c r="EG39" s="217"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7"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7"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7"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37.63</v>
      </c>
      <c r="EK39" s="217"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34.48</v>
      </c>
      <c r="EL39" s="217"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18.97</v>
      </c>
      <c r="EM39" s="217"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7.67</v>
      </c>
      <c r="EN39" s="217"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7.86</v>
      </c>
      <c r="EO39" s="217"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18.27</v>
      </c>
      <c r="EP39" s="217"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37.92</v>
      </c>
      <c r="EQ39" s="217"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8"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23.2571</v>
      </c>
      <c r="ES39" s="217"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7"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7"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7"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37.97</v>
      </c>
      <c r="EW39" s="217"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22.15</v>
      </c>
      <c r="EX39" s="217"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10.65</v>
      </c>
      <c r="EY39" s="217"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35.7</v>
      </c>
      <c r="EZ39" s="217"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9.02</v>
      </c>
      <c r="FA39" s="217"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7.69</v>
      </c>
      <c r="FB39" s="217"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35.81</v>
      </c>
      <c r="FC39" s="217"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8"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22.7129</v>
      </c>
      <c r="FE39" s="217"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7"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7"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7"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36.15</v>
      </c>
      <c r="FI39" s="217"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13.6</v>
      </c>
      <c r="FJ39" s="217"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21.05</v>
      </c>
      <c r="FK39" s="217"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18.68</v>
      </c>
      <c r="FL39" s="217"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8.16</v>
      </c>
      <c r="FM39" s="217"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21.94</v>
      </c>
      <c r="FN39" s="217"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20.53</v>
      </c>
      <c r="FO39" s="217"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8"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20.0157</v>
      </c>
      <c r="FQ39" s="217"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7"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7"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7"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8.12</v>
      </c>
      <c r="FU39" s="217"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19.4</v>
      </c>
      <c r="FV39" s="217"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12.86</v>
      </c>
      <c r="FW39" s="217"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19.06</v>
      </c>
      <c r="FX39" s="217"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37.14</v>
      </c>
      <c r="FY39" s="217"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7.84</v>
      </c>
      <c r="FZ39" s="217"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34.85</v>
      </c>
      <c r="GA39" s="217"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8"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19.8957</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28.26</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27.96</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15.97</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7.39</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7.56</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19.47</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23.49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18.5857</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28.43</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28.71</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17.72</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7.66</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7.95</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16.55</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25.59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18.9443</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27.4</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20.24</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10.4</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29.41</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8.87</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7.67</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21.6</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17.9414</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28.32</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13.03</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19.45</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17.43</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8.25</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19.3</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17.95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17.6757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8.22</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18</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12.4</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17.75</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28.58</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7.95</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20.66</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16.2229</v>
      </c>
    </row>
    <row r="40" customFormat="false" ht="15" hidden="false" customHeight="true" outlineLevel="0" collapsed="false">
      <c r="A40" s="219" t="s">
        <v>252</v>
      </c>
      <c r="B40" s="219" t="s">
        <v>249</v>
      </c>
      <c r="C40" s="220" t="n">
        <v>400</v>
      </c>
      <c r="D40" s="221"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21"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21"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21"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33.82</v>
      </c>
      <c r="H40" s="221"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15.49</v>
      </c>
      <c r="I40" s="221"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13.25</v>
      </c>
      <c r="J40" s="221"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24.57</v>
      </c>
      <c r="K40" s="221"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6.42</v>
      </c>
      <c r="L40" s="221"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10.63</v>
      </c>
      <c r="M40" s="221"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30.78</v>
      </c>
      <c r="N40" s="221"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1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19.28</v>
      </c>
      <c r="P40" s="221"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21"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21"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21"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34.07</v>
      </c>
      <c r="T40" s="221"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16.81</v>
      </c>
      <c r="U40" s="221"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11.79</v>
      </c>
      <c r="V40" s="221"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27.29</v>
      </c>
      <c r="W40" s="221"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6.62</v>
      </c>
      <c r="X40" s="221"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8.81</v>
      </c>
      <c r="Y40" s="221"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33.44</v>
      </c>
      <c r="Z40" s="221"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1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19.8329</v>
      </c>
      <c r="AB40" s="221"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21"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21"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21"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33.43</v>
      </c>
      <c r="AF40" s="221"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14.25</v>
      </c>
      <c r="AG40" s="221"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14.9</v>
      </c>
      <c r="AH40" s="221"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21.8</v>
      </c>
      <c r="AI40" s="221"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6.47</v>
      </c>
      <c r="AJ40" s="221"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13.05</v>
      </c>
      <c r="AK40" s="221"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26.89</v>
      </c>
      <c r="AL40" s="221"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18.6843</v>
      </c>
      <c r="AN40" s="222"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22"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22"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22"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34.19</v>
      </c>
      <c r="AR40" s="222"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18.21</v>
      </c>
      <c r="AS40" s="222"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10.51</v>
      </c>
      <c r="AT40" s="222"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29.79</v>
      </c>
      <c r="AU40" s="222"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7.12</v>
      </c>
      <c r="AV40" s="222"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7.53</v>
      </c>
      <c r="AW40" s="222"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34.16</v>
      </c>
      <c r="AX40" s="222"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20.2157</v>
      </c>
      <c r="AZ40" s="222"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22"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22"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22"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32.92</v>
      </c>
      <c r="BD40" s="222"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13.11</v>
      </c>
      <c r="BE40" s="222"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16.72</v>
      </c>
      <c r="BF40" s="222"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19.1</v>
      </c>
      <c r="BG40" s="222"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6.73</v>
      </c>
      <c r="BH40" s="222"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16.02</v>
      </c>
      <c r="BI40" s="222"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22.51</v>
      </c>
      <c r="BJ40" s="222"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18.1586</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25.44</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14.52</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12.64</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21.76</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6.45</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10.12</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22.9</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16.2614</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25.28</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15.64</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11.34</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23.64</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6.62</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8.54</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23.25</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16.33</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25.5</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13.47</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14.08</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19.68</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6.53</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12.15</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21.28</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16.0986</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25.02</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16.79</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10.19</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25.19</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7.07</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7.42</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22.11</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16.2557</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25.45</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12.47</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15.63</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17.55</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6.81</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14.53</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18.79</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15.89</v>
      </c>
      <c r="DU40" s="223"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23"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23"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23"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34.01</v>
      </c>
      <c r="DY40" s="223"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29.51</v>
      </c>
      <c r="DZ40" s="223"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15</v>
      </c>
      <c r="EA40" s="223"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6.48</v>
      </c>
      <c r="EB40" s="223"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6.56</v>
      </c>
      <c r="EC40" s="223"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19.69</v>
      </c>
      <c r="ED40" s="223"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33.75</v>
      </c>
      <c r="EE40" s="223"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8"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20.7143</v>
      </c>
      <c r="EG40" s="223"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23"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23"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23"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33.71</v>
      </c>
      <c r="EK40" s="223"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30.77</v>
      </c>
      <c r="EL40" s="223"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16.83</v>
      </c>
      <c r="EM40" s="223"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6.75</v>
      </c>
      <c r="EN40" s="223"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6.89</v>
      </c>
      <c r="EO40" s="223"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16.21</v>
      </c>
      <c r="EP40" s="223"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34.02</v>
      </c>
      <c r="EQ40" s="223"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8"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20.74</v>
      </c>
      <c r="ES40" s="223"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23"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23"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23"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34.16</v>
      </c>
      <c r="EW40" s="223"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19.67</v>
      </c>
      <c r="EX40" s="223"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9.42</v>
      </c>
      <c r="EY40" s="223"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31.89</v>
      </c>
      <c r="EZ40" s="223"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7.96</v>
      </c>
      <c r="FA40" s="223"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6.76</v>
      </c>
      <c r="FB40" s="223"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32.48</v>
      </c>
      <c r="FC40" s="223"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8"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20.3343</v>
      </c>
      <c r="FE40" s="223"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23"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23"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23"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32.31</v>
      </c>
      <c r="FI40" s="223"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12.05</v>
      </c>
      <c r="FJ40" s="223"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18.69</v>
      </c>
      <c r="FK40" s="223"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16.57</v>
      </c>
      <c r="FL40" s="223"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7.14</v>
      </c>
      <c r="FM40" s="223"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19.48</v>
      </c>
      <c r="FN40" s="223"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18.23</v>
      </c>
      <c r="FO40" s="223"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8"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17.7814</v>
      </c>
      <c r="FQ40" s="223"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23"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23"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23"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7.11</v>
      </c>
      <c r="FU40" s="223"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17.22</v>
      </c>
      <c r="FV40" s="223"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11.39</v>
      </c>
      <c r="FW40" s="223"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16.92</v>
      </c>
      <c r="FX40" s="223"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33.24</v>
      </c>
      <c r="FY40" s="223"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6.87</v>
      </c>
      <c r="FZ40" s="223"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31.69</v>
      </c>
      <c r="GA40" s="223"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8"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17.7771</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25.34</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24.93</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14.16</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6.5</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6.62</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17.29</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21.19</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16.5757</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25.47</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25.62</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15.72</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6.74</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6.97</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14.68</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22.95</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16.8786</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24.65</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17.97</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9.19</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26.27</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7.83</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6.75</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19.57</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16.0329</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25.31</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11.54</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17.27</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15.46</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7.23</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17.14</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15.93</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15.6971</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7.19</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15.97</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10.98</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15.75</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25.57</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6.96</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18.77</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14.4557</v>
      </c>
    </row>
    <row r="41" customFormat="false" ht="15" hidden="false" customHeight="true" outlineLevel="0" collapsed="false">
      <c r="A41" s="205" t="s">
        <v>253</v>
      </c>
      <c r="B41" s="206" t="s">
        <v>254</v>
      </c>
      <c r="C41" s="207" t="n">
        <v>450</v>
      </c>
      <c r="D41" s="208"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8"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8"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8"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30.87</v>
      </c>
      <c r="H41" s="208"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13.98</v>
      </c>
      <c r="I41" s="208"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11.95</v>
      </c>
      <c r="J41" s="208"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22.25</v>
      </c>
      <c r="K41" s="208"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5.73</v>
      </c>
      <c r="L41" s="208"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9.58</v>
      </c>
      <c r="M41" s="208"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27.96</v>
      </c>
      <c r="N41" s="208"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09"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17.4743</v>
      </c>
      <c r="P41" s="208"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8"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8"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8"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31.14</v>
      </c>
      <c r="T41" s="208"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15.18</v>
      </c>
      <c r="U41" s="208"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10.62</v>
      </c>
      <c r="V41" s="208"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24.74</v>
      </c>
      <c r="W41" s="208"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5.92</v>
      </c>
      <c r="X41" s="208"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7.92</v>
      </c>
      <c r="Y41" s="208"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30.49</v>
      </c>
      <c r="Z41" s="208"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09"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18.0014</v>
      </c>
      <c r="AB41" s="208"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8"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8"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8"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30.48</v>
      </c>
      <c r="AF41" s="208"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12.86</v>
      </c>
      <c r="AG41" s="208"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13.45</v>
      </c>
      <c r="AH41" s="208"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19.72</v>
      </c>
      <c r="AI41" s="208"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5.77</v>
      </c>
      <c r="AJ41" s="208"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11.77</v>
      </c>
      <c r="AK41" s="208"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24.37</v>
      </c>
      <c r="AL41" s="208"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10"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16.9171</v>
      </c>
      <c r="AN41" s="211"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11"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11"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11"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31.29</v>
      </c>
      <c r="AR41" s="211"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16.45</v>
      </c>
      <c r="AS41" s="211"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9.46</v>
      </c>
      <c r="AT41" s="211"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27.04</v>
      </c>
      <c r="AU41" s="211"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6.38</v>
      </c>
      <c r="AV41" s="211"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6.76</v>
      </c>
      <c r="AW41" s="211"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31.31</v>
      </c>
      <c r="AX41" s="211"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10"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18.3843</v>
      </c>
      <c r="AZ41" s="211"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11"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11"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11"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29.99</v>
      </c>
      <c r="BD41" s="211"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11.82</v>
      </c>
      <c r="BE41" s="211"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15.1</v>
      </c>
      <c r="BF41" s="211"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17.26</v>
      </c>
      <c r="BG41" s="211"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5.99</v>
      </c>
      <c r="BH41" s="211"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14.47</v>
      </c>
      <c r="BI41" s="211"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20.36</v>
      </c>
      <c r="BJ41" s="211"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10"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16.4271</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23.22</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13.11</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11.39</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19.69</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5.76</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9.11</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20.79</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14.7243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23.1</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14.12</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10.21</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21.42</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5.92</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7.68</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21.19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14.8057</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23.24</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12.15</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12.7</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17.8</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5.82</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10.95</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19.27</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14.5614</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22.89</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15.16</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9.17</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22.86</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6.33</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6.66</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20.26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14.7614</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23.18</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11.24</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14.11</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15.85</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6.06</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13.12</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16.99</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14.3643</v>
      </c>
      <c r="DU41" s="212"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12"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12"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12"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31.07</v>
      </c>
      <c r="DY41" s="212"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26.78</v>
      </c>
      <c r="DZ41" s="212"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13.54</v>
      </c>
      <c r="EA41" s="212"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5.79</v>
      </c>
      <c r="EB41" s="212"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5.84</v>
      </c>
      <c r="EC41" s="212"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17.8</v>
      </c>
      <c r="ED41" s="212"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31.03</v>
      </c>
      <c r="EE41" s="212"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13"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18.8357</v>
      </c>
      <c r="EG41" s="212"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12"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12"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12"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30.76</v>
      </c>
      <c r="EK41" s="212"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27.95</v>
      </c>
      <c r="EL41" s="212"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15.2</v>
      </c>
      <c r="EM41" s="212"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6.04</v>
      </c>
      <c r="EN41" s="212"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6.13</v>
      </c>
      <c r="EO41" s="212"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14.63</v>
      </c>
      <c r="EP41" s="212"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31.08</v>
      </c>
      <c r="EQ41" s="212"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13"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18.8271</v>
      </c>
      <c r="ES41" s="212"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12"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12"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12"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31.32</v>
      </c>
      <c r="EW41" s="212"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17.78</v>
      </c>
      <c r="EX41" s="212"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8.47</v>
      </c>
      <c r="EY41" s="212"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29</v>
      </c>
      <c r="EZ41" s="212"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7.15</v>
      </c>
      <c r="FA41" s="212"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6.05</v>
      </c>
      <c r="FB41" s="212"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30.02</v>
      </c>
      <c r="FC41" s="212"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13"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18.5414</v>
      </c>
      <c r="FE41" s="212"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12"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12"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12"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29.4</v>
      </c>
      <c r="FI41" s="212"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10.86</v>
      </c>
      <c r="FJ41" s="212"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16.89</v>
      </c>
      <c r="FK41" s="212"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14.97</v>
      </c>
      <c r="FL41" s="212"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6.36</v>
      </c>
      <c r="FM41" s="212"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17.61</v>
      </c>
      <c r="FN41" s="212"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16.47</v>
      </c>
      <c r="FO41" s="212"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13"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16.08</v>
      </c>
      <c r="FQ41" s="212"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12"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12"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12"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6.33</v>
      </c>
      <c r="FU41" s="212"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15.55</v>
      </c>
      <c r="FV41" s="212"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10.26</v>
      </c>
      <c r="FW41" s="212"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15.28</v>
      </c>
      <c r="FX41" s="212"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30.3</v>
      </c>
      <c r="FY41" s="212"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6.11</v>
      </c>
      <c r="FZ41" s="212"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29.36</v>
      </c>
      <c r="GA41" s="212"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13"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16.17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23.15</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22.62</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12.78</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5.8</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5.9</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15.62</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19.47</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15.0486</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23.23</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23.27</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14.2</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6.03</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6.2</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13.25</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20.96</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15.3057</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22.59</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16.24</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8.27</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23.89</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7.03</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6.04</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18.08</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14.5914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23.02</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10.4</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15.6</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13.96</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6.43</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15.48</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14.38</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14.1814</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6.4</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14.42</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9.89</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14.22</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23.3</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6.19</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17.38</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13.1143</v>
      </c>
    </row>
    <row r="42" customFormat="false" ht="15" hidden="false" customHeight="true" outlineLevel="0" collapsed="false">
      <c r="A42" s="219" t="s">
        <v>255</v>
      </c>
      <c r="B42" s="219" t="s">
        <v>249</v>
      </c>
      <c r="C42" s="220" t="n">
        <v>500</v>
      </c>
      <c r="D42" s="221"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21"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21"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21"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28.6</v>
      </c>
      <c r="H42" s="221"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12.8</v>
      </c>
      <c r="I42" s="221"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10.93</v>
      </c>
      <c r="J42" s="221"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20.43</v>
      </c>
      <c r="K42" s="221"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5.18</v>
      </c>
      <c r="L42" s="221"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8.75</v>
      </c>
      <c r="M42" s="221"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25.77</v>
      </c>
      <c r="N42" s="221"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1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16.0657</v>
      </c>
      <c r="P42" s="221"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21"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21"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21"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28.89</v>
      </c>
      <c r="T42" s="221"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13.91</v>
      </c>
      <c r="U42" s="221"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9.71</v>
      </c>
      <c r="V42" s="221"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22.75</v>
      </c>
      <c r="W42" s="221"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5.36</v>
      </c>
      <c r="X42" s="221"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7.22</v>
      </c>
      <c r="Y42" s="221"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28.21</v>
      </c>
      <c r="Z42" s="221"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1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16.5786</v>
      </c>
      <c r="AB42" s="221"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21"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21"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21"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28.2</v>
      </c>
      <c r="AF42" s="221"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11.77</v>
      </c>
      <c r="AG42" s="221"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12.31</v>
      </c>
      <c r="AH42" s="221"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18.09</v>
      </c>
      <c r="AI42" s="221"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5.2</v>
      </c>
      <c r="AJ42" s="221"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10.76</v>
      </c>
      <c r="AK42" s="221"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22.4</v>
      </c>
      <c r="AL42" s="221"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15.5329</v>
      </c>
      <c r="AN42" s="222"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22"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22"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22"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29.07</v>
      </c>
      <c r="AR42" s="222"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15.07</v>
      </c>
      <c r="AS42" s="222"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8.64</v>
      </c>
      <c r="AT42" s="222"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24.91</v>
      </c>
      <c r="AU42" s="222"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5.79</v>
      </c>
      <c r="AV42" s="222"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6.15</v>
      </c>
      <c r="AW42" s="222"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29.14</v>
      </c>
      <c r="AX42" s="222"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16.9671</v>
      </c>
      <c r="AZ42" s="222"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22"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22"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22"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27.72</v>
      </c>
      <c r="BD42" s="222"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10.81</v>
      </c>
      <c r="BE42" s="222"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13.83</v>
      </c>
      <c r="BF42" s="222"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15.82</v>
      </c>
      <c r="BG42" s="222"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5.4</v>
      </c>
      <c r="BH42" s="222"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13.24</v>
      </c>
      <c r="BI42" s="222"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18.68</v>
      </c>
      <c r="BJ42" s="222"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15.0714</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21.5</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11.99</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10.42</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18.08</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5.2</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8.32</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19.16</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13.5243</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21.42</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12.92</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9.33</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19.69</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5.36</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6.99</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19.6</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13.6157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21.5</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11.11</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11.62</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16.32</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5.25</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10.01</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17.71</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13.36</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21.26</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13.89</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8.37</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21.05</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5.75</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6.05</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18.84</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13.6014</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21.41</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10.28</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12.92</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14.52</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5.46</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12</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15.58</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13.1671</v>
      </c>
      <c r="DU42" s="223"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23"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23"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23"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28.81</v>
      </c>
      <c r="DY42" s="223"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24.66</v>
      </c>
      <c r="DZ42" s="223"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12.39</v>
      </c>
      <c r="EA42" s="223"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5.24</v>
      </c>
      <c r="EB42" s="223"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5.27</v>
      </c>
      <c r="EC42" s="223"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16.31</v>
      </c>
      <c r="ED42" s="223"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28.97</v>
      </c>
      <c r="EE42" s="223"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8"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17.3786</v>
      </c>
      <c r="EG42" s="223"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23"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23"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23"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28.49</v>
      </c>
      <c r="EK42" s="223"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25.77</v>
      </c>
      <c r="EL42" s="223"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13.92</v>
      </c>
      <c r="EM42" s="223"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5.47</v>
      </c>
      <c r="EN42" s="223"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5.52</v>
      </c>
      <c r="EO42" s="223"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13.4</v>
      </c>
      <c r="EP42" s="223"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28.82</v>
      </c>
      <c r="EQ42" s="223"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8"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17.3414</v>
      </c>
      <c r="ES42" s="223"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23"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23"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23"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29.14</v>
      </c>
      <c r="EW42" s="223"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16.3</v>
      </c>
      <c r="EX42" s="223"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7.73</v>
      </c>
      <c r="EY42" s="223"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26.76</v>
      </c>
      <c r="EZ42" s="223"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6.51</v>
      </c>
      <c r="FA42" s="223"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5.49</v>
      </c>
      <c r="FB42" s="223"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28.17</v>
      </c>
      <c r="FC42" s="223"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8"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17.1571</v>
      </c>
      <c r="FE42" s="223"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23"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23"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23"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27.15</v>
      </c>
      <c r="FI42" s="223"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9.93</v>
      </c>
      <c r="FJ42" s="223"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15.48</v>
      </c>
      <c r="FK42" s="223"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13.71</v>
      </c>
      <c r="FL42" s="223"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5.72</v>
      </c>
      <c r="FM42" s="223"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16.14</v>
      </c>
      <c r="FN42" s="223"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15.09</v>
      </c>
      <c r="FO42" s="223"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8"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14.7457</v>
      </c>
      <c r="FQ42" s="223"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23"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23"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23"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5.7</v>
      </c>
      <c r="FU42" s="223"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14.25</v>
      </c>
      <c r="FV42" s="223"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9.38</v>
      </c>
      <c r="FW42" s="223"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13.99</v>
      </c>
      <c r="FX42" s="223"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28.02</v>
      </c>
      <c r="FY42" s="223"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5.51</v>
      </c>
      <c r="FZ42" s="223"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27.63</v>
      </c>
      <c r="GA42" s="223"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8"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14.9257</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21.45</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20.82</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11.69</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5.25</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5.32</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14.31</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18.16</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13.8571</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21.51</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21.44</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13</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5.46</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5.58</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12.12</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19.42</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14.0757</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21.01</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14.88</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7.54</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22.04</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6.39</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5.47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16.96</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13.47</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21.25</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9.5</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14.29</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12.78</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5.79</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14.19</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13.17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12.9957</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5.76</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13.21</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9.03</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13.02</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21.54</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5.58</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16.35</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12.07</v>
      </c>
    </row>
    <row r="43" customFormat="false" ht="15" hidden="false" customHeight="true" outlineLevel="0" collapsed="false">
      <c r="A43" s="182" t="s">
        <v>256</v>
      </c>
      <c r="B43" s="182" t="s">
        <v>249</v>
      </c>
      <c r="C43" s="186" t="n">
        <v>550</v>
      </c>
      <c r="D43" s="187"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7"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7"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7"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26.81</v>
      </c>
      <c r="H43" s="187"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11.85</v>
      </c>
      <c r="I43" s="187"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10.12</v>
      </c>
      <c r="J43" s="187"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18.98</v>
      </c>
      <c r="K43" s="187"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4.73</v>
      </c>
      <c r="L43" s="187"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8.08</v>
      </c>
      <c r="M43" s="187"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24.04</v>
      </c>
      <c r="N43" s="187"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14"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14.9443</v>
      </c>
      <c r="P43" s="187"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7"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7"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7"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27.12</v>
      </c>
      <c r="T43" s="187"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12.88</v>
      </c>
      <c r="U43" s="187"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8.98</v>
      </c>
      <c r="V43" s="187"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21.16</v>
      </c>
      <c r="W43" s="187"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4.91</v>
      </c>
      <c r="X43" s="187"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6.65</v>
      </c>
      <c r="Y43" s="187"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26.42</v>
      </c>
      <c r="Z43" s="187"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14"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15.4457</v>
      </c>
      <c r="AB43" s="187"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7"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7"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7"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26.41</v>
      </c>
      <c r="AF43" s="187"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10.89</v>
      </c>
      <c r="AG43" s="187"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11.4</v>
      </c>
      <c r="AH43" s="187"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16.79</v>
      </c>
      <c r="AI43" s="187"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4.75</v>
      </c>
      <c r="AJ43" s="187"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9.95</v>
      </c>
      <c r="AK43" s="187"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20.84</v>
      </c>
      <c r="AL43" s="187"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5"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14.4329</v>
      </c>
      <c r="AN43" s="216"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6"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6"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6"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27.34</v>
      </c>
      <c r="AR43" s="216"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13.97</v>
      </c>
      <c r="AS43" s="216"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7.98</v>
      </c>
      <c r="AT43" s="216"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23.21</v>
      </c>
      <c r="AU43" s="216"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5.32</v>
      </c>
      <c r="AV43" s="216"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5.65</v>
      </c>
      <c r="AW43" s="216"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27.45</v>
      </c>
      <c r="AX43" s="216"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5"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15.8457</v>
      </c>
      <c r="AZ43" s="216"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6"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6"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6"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25.93</v>
      </c>
      <c r="BD43" s="216"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10</v>
      </c>
      <c r="BE43" s="216"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12.81</v>
      </c>
      <c r="BF43" s="216"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14.67</v>
      </c>
      <c r="BG43" s="216"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4.92</v>
      </c>
      <c r="BH43" s="216"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12.27</v>
      </c>
      <c r="BI43" s="216"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17.35</v>
      </c>
      <c r="BJ43" s="216"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5"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13.9929</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20.16</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11.1</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9.64</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16.79</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4.75</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7.68</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17.86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12.5686</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20.11</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11.97</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8.62</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18.32</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4.91</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6.44</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18.34</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12.6729</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20.13</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10.28</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10.75</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15.14</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4.79</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9.25</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16.47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12.4014</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19.98</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12.87</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7.73</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19.61</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5.27</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5.56</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17.74</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12.68</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20.03</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9.5</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11.97</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13.46</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4.97</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11.11</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14.46</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12.2143</v>
      </c>
      <c r="DU43" s="217"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7"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7"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7"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27.04</v>
      </c>
      <c r="DY43" s="217"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22.98</v>
      </c>
      <c r="DZ43" s="217"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11.48</v>
      </c>
      <c r="EA43" s="217"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4.79</v>
      </c>
      <c r="EB43" s="217"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4.8</v>
      </c>
      <c r="EC43" s="217"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15.13</v>
      </c>
      <c r="ED43" s="217"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27.38</v>
      </c>
      <c r="EE43" s="217"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8"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16.2286</v>
      </c>
      <c r="EG43" s="217"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7"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7"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7"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26.7</v>
      </c>
      <c r="EK43" s="217"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24.04</v>
      </c>
      <c r="EL43" s="217"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12.9</v>
      </c>
      <c r="EM43" s="217"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5.02</v>
      </c>
      <c r="EN43" s="217"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5.03</v>
      </c>
      <c r="EO43" s="217"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12.41</v>
      </c>
      <c r="EP43" s="217"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27.05</v>
      </c>
      <c r="EQ43" s="217"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8"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16.1643</v>
      </c>
      <c r="ES43" s="217"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7"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7"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7"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27.45</v>
      </c>
      <c r="EW43" s="217"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15.11</v>
      </c>
      <c r="EX43" s="217"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7.13</v>
      </c>
      <c r="EY43" s="217"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25</v>
      </c>
      <c r="EZ43" s="217"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5.99</v>
      </c>
      <c r="FA43" s="217"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5.03</v>
      </c>
      <c r="FB43" s="217"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26.78</v>
      </c>
      <c r="FC43" s="217"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8"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16.07</v>
      </c>
      <c r="FE43" s="217"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7"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7"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7"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25.37</v>
      </c>
      <c r="FI43" s="217"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9.18</v>
      </c>
      <c r="FJ43" s="217"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14.35</v>
      </c>
      <c r="FK43" s="217"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12.7</v>
      </c>
      <c r="FL43" s="217"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5.21</v>
      </c>
      <c r="FM43" s="217"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14.97</v>
      </c>
      <c r="FN43" s="217"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13.99</v>
      </c>
      <c r="FO43" s="217"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8"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13.6814</v>
      </c>
      <c r="FQ43" s="217"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7"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7"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7"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5.18</v>
      </c>
      <c r="FU43" s="217"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13.2</v>
      </c>
      <c r="FV43" s="217"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8.67</v>
      </c>
      <c r="FW43" s="217"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12.96</v>
      </c>
      <c r="FX43" s="217"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26.23</v>
      </c>
      <c r="FY43" s="217"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5.01</v>
      </c>
      <c r="FZ43" s="217"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26.34</v>
      </c>
      <c r="GA43" s="217"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8"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13.9414</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20.13</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19.4</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10.82</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4.8</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4.85</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13.27</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17.16</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12.9186</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20.16</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20</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12.04</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5</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5.08</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11.22</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18.22</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13.1029</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19.78</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13.79</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6.96</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20.58</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5.88</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5.01</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16.1</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12.5857</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19.85</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8.78</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13.25</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11.84</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5.27</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13.15</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12.2</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12.0486</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5.24</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12.23</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8.35</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12.06</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20.16</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5.08</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15.57</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11.2414</v>
      </c>
    </row>
    <row r="44" customFormat="false" ht="15" hidden="false" customHeight="true" outlineLevel="0" collapsed="false">
      <c r="A44" s="219" t="s">
        <v>257</v>
      </c>
      <c r="B44" s="219" t="s">
        <v>249</v>
      </c>
      <c r="C44" s="220" t="n">
        <v>600</v>
      </c>
      <c r="D44" s="221"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21"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21"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21"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25.4</v>
      </c>
      <c r="H44" s="221"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11.09</v>
      </c>
      <c r="I44" s="221"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9.45</v>
      </c>
      <c r="J44" s="221"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17.81</v>
      </c>
      <c r="K44" s="221"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4.36</v>
      </c>
      <c r="L44" s="221"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7.54</v>
      </c>
      <c r="M44" s="221"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22.65</v>
      </c>
      <c r="N44" s="221"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1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14.0429</v>
      </c>
      <c r="P44" s="221"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21"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21"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21"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25.73</v>
      </c>
      <c r="T44" s="221"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12.05</v>
      </c>
      <c r="U44" s="221"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8.38</v>
      </c>
      <c r="V44" s="221"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19.89</v>
      </c>
      <c r="W44" s="221"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4.54</v>
      </c>
      <c r="X44" s="221"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6.19</v>
      </c>
      <c r="Y44" s="221"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25</v>
      </c>
      <c r="Z44" s="221"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1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14.54</v>
      </c>
      <c r="AB44" s="221"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21"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21"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21"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24.99</v>
      </c>
      <c r="AF44" s="221"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10.18</v>
      </c>
      <c r="AG44" s="221"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10.65</v>
      </c>
      <c r="AH44" s="221"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15.73</v>
      </c>
      <c r="AI44" s="221"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4.36</v>
      </c>
      <c r="AJ44" s="221"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9.3</v>
      </c>
      <c r="AK44" s="221"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19.58</v>
      </c>
      <c r="AL44" s="221"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13.5414</v>
      </c>
      <c r="AN44" s="222"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22"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22"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22"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25.97</v>
      </c>
      <c r="AR44" s="222"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13.08</v>
      </c>
      <c r="AS44" s="222"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7.44</v>
      </c>
      <c r="AT44" s="222"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21.85</v>
      </c>
      <c r="AU44" s="222"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4.93</v>
      </c>
      <c r="AV44" s="222"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5.25</v>
      </c>
      <c r="AW44" s="222"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26.13</v>
      </c>
      <c r="AX44" s="222"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14.95</v>
      </c>
      <c r="AZ44" s="222"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22"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22"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22"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24.5</v>
      </c>
      <c r="BD44" s="222"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9.34</v>
      </c>
      <c r="BE44" s="222"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11.99</v>
      </c>
      <c r="BF44" s="222"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13.73</v>
      </c>
      <c r="BG44" s="222"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4.52</v>
      </c>
      <c r="BH44" s="222"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11.47</v>
      </c>
      <c r="BI44" s="222"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16.26</v>
      </c>
      <c r="BJ44" s="222"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13.1157</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19.09</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10.38</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9</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15.75</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4.38</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7.16</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16.82</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11.7971</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19.07</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11.2</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8.05</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17.21</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4.53</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5.99</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17.35</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11.9143</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19.04</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9.6</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10.05</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14.19</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4.4</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8.64</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15.46</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11.6257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18.98</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12.04</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7.2</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18.46</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4.88</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5.16</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16.88</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11.9429</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18.92</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8.87</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11.19</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12.6</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4.57</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10.39</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13.55</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11.4414</v>
      </c>
      <c r="DU44" s="223"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23"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23"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23"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25.64</v>
      </c>
      <c r="DY44" s="223"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21.62</v>
      </c>
      <c r="DZ44" s="223"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10.73</v>
      </c>
      <c r="EA44" s="223"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4.42</v>
      </c>
      <c r="EB44" s="223"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4.41</v>
      </c>
      <c r="EC44" s="223"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14.17</v>
      </c>
      <c r="ED44" s="223"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26.15</v>
      </c>
      <c r="EE44" s="223"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8"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15.3057</v>
      </c>
      <c r="EG44" s="223"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23"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23"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23"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25.29</v>
      </c>
      <c r="EK44" s="223"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22.65</v>
      </c>
      <c r="EL44" s="223"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12.07</v>
      </c>
      <c r="EM44" s="223"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4.64</v>
      </c>
      <c r="EN44" s="223"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4.62</v>
      </c>
      <c r="EO44" s="223"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11.61</v>
      </c>
      <c r="EP44" s="223"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25.65</v>
      </c>
      <c r="EQ44" s="223"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8"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15.2186</v>
      </c>
      <c r="ES44" s="223"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23"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23"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23"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26.12</v>
      </c>
      <c r="EW44" s="223"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14.15</v>
      </c>
      <c r="EX44" s="223"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6.65</v>
      </c>
      <c r="EY44" s="223"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23.58</v>
      </c>
      <c r="EZ44" s="223"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5.57</v>
      </c>
      <c r="FA44" s="223"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4.66</v>
      </c>
      <c r="FB44" s="223"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25.71</v>
      </c>
      <c r="FC44" s="223"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8"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15.2057</v>
      </c>
      <c r="FE44" s="223"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23"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23"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23"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23.95</v>
      </c>
      <c r="FI44" s="223"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8.57</v>
      </c>
      <c r="FJ44" s="223"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13.43</v>
      </c>
      <c r="FK44" s="223"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11.88</v>
      </c>
      <c r="FL44" s="223"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4.78</v>
      </c>
      <c r="FM44" s="223"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14.01</v>
      </c>
      <c r="FN44" s="223"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13.09</v>
      </c>
      <c r="FO44" s="223"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8"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12.8157</v>
      </c>
      <c r="FQ44" s="223"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23"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23"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23"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4.76</v>
      </c>
      <c r="FU44" s="223"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12.35</v>
      </c>
      <c r="FV44" s="223"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8.09</v>
      </c>
      <c r="FW44" s="223"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12.13</v>
      </c>
      <c r="FX44" s="223"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24.81</v>
      </c>
      <c r="FY44" s="223"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4.6</v>
      </c>
      <c r="FZ44" s="223"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25.36</v>
      </c>
      <c r="GA44" s="223"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8"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13.1571</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19.08</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18.25</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10.11</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4.43</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4.45</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12.42</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16.38</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12.16</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19.08</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18.84</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11.26</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4.63</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4.67</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10.49</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17.27</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12.32</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18.82</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12.91</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6.48</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19.41</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5.46</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4.63</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15.45</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11.88</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18.74</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8.2</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12.4</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11.07</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4.83</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12.31</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11.42</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11.2814</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4.81</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11.44</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7.79</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11.28</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19.06</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4.66</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14.98</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10.5743</v>
      </c>
    </row>
    <row r="45" customFormat="false" ht="15" hidden="false" customHeight="true" outlineLevel="0" collapsed="false">
      <c r="A45" s="182" t="s">
        <v>258</v>
      </c>
      <c r="B45" s="182" t="s">
        <v>249</v>
      </c>
      <c r="C45" s="186" t="n">
        <v>650</v>
      </c>
      <c r="D45" s="187"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7"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7"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7"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24.27</v>
      </c>
      <c r="H45" s="187"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10.45</v>
      </c>
      <c r="I45" s="187"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8.9</v>
      </c>
      <c r="J45" s="187"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16.85</v>
      </c>
      <c r="K45" s="187"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4.05</v>
      </c>
      <c r="L45" s="187"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7.09</v>
      </c>
      <c r="M45" s="187"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21.52</v>
      </c>
      <c r="N45" s="187"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1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13.3043</v>
      </c>
      <c r="P45" s="187"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7"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7"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7"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24.62</v>
      </c>
      <c r="T45" s="187"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11.37</v>
      </c>
      <c r="U45" s="187"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7.89</v>
      </c>
      <c r="V45" s="187"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18.84</v>
      </c>
      <c r="W45" s="187"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4.22</v>
      </c>
      <c r="X45" s="187"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5.81</v>
      </c>
      <c r="Y45" s="187"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23.86</v>
      </c>
      <c r="Z45" s="187"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1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13.8014</v>
      </c>
      <c r="AB45" s="187"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7"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7"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7"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23.85</v>
      </c>
      <c r="AF45" s="187"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9.59</v>
      </c>
      <c r="AG45" s="187"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10.04</v>
      </c>
      <c r="AH45" s="187"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14.87</v>
      </c>
      <c r="AI45" s="187"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4.04</v>
      </c>
      <c r="AJ45" s="187"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8.76</v>
      </c>
      <c r="AK45" s="187"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18.55</v>
      </c>
      <c r="AL45" s="187"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12.8143</v>
      </c>
      <c r="AN45" s="216"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6"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6"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6"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24.9</v>
      </c>
      <c r="AR45" s="216"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12.34</v>
      </c>
      <c r="AS45" s="216"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7</v>
      </c>
      <c r="AT45" s="216"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20.74</v>
      </c>
      <c r="AU45" s="216"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4.6</v>
      </c>
      <c r="AV45" s="216"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4.91</v>
      </c>
      <c r="AW45" s="216"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25.09</v>
      </c>
      <c r="AX45" s="216"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14.2257</v>
      </c>
      <c r="AZ45" s="216"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6"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6"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6"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23.36</v>
      </c>
      <c r="BD45" s="216"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8.8</v>
      </c>
      <c r="BE45" s="216"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11.31</v>
      </c>
      <c r="BF45" s="216"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12.97</v>
      </c>
      <c r="BG45" s="216"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4.18</v>
      </c>
      <c r="BH45" s="216"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10.82</v>
      </c>
      <c r="BI45" s="216"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15.37</v>
      </c>
      <c r="BJ45" s="216"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12.4014</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18.23</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9.78</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8.47</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14.9</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4.07</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6.73</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15.98</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11.1657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18.24</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10.56</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7.57</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16.3</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4.22</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5.62</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16.55</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11.2943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18.16</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9.05</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9.47</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13.41</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4.08</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8.13</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14.64</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10.9914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18.19</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11.36</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6.77</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17.52</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4.56</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4.82</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16.2</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11.3457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18.03</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8.36</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10.55</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11.89</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4.22</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9.79</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12.8</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10.8057</v>
      </c>
      <c r="DU45" s="217"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7"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7"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7"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24.53</v>
      </c>
      <c r="DY45" s="217"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20.52</v>
      </c>
      <c r="DZ45" s="217"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10.11</v>
      </c>
      <c r="EA45" s="217"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4.11</v>
      </c>
      <c r="EB45" s="217"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4.09</v>
      </c>
      <c r="EC45" s="217"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13.38</v>
      </c>
      <c r="ED45" s="217"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25.19</v>
      </c>
      <c r="EE45" s="217"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8"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14.5614</v>
      </c>
      <c r="EG45" s="217"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7"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7"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7"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24.15</v>
      </c>
      <c r="EK45" s="217"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21.52</v>
      </c>
      <c r="EL45" s="217"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11.38</v>
      </c>
      <c r="EM45" s="217"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4.33</v>
      </c>
      <c r="EN45" s="217"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4.27</v>
      </c>
      <c r="EO45" s="217"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10.95</v>
      </c>
      <c r="EP45" s="217"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24.54</v>
      </c>
      <c r="EQ45" s="217"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8"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14.4486</v>
      </c>
      <c r="ES45" s="217"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7"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7"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7"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25.08</v>
      </c>
      <c r="EW45" s="217"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13.37</v>
      </c>
      <c r="EX45" s="217"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6.24</v>
      </c>
      <c r="EY45" s="217"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22.44</v>
      </c>
      <c r="EZ45" s="217"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5.21</v>
      </c>
      <c r="FA45" s="217"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4.34</v>
      </c>
      <c r="FB45" s="217"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24.91</v>
      </c>
      <c r="FC45" s="217"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8"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14.5129</v>
      </c>
      <c r="FE45" s="217"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7"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7"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7"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22.8</v>
      </c>
      <c r="FI45" s="217"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8.07</v>
      </c>
      <c r="FJ45" s="217"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12.68</v>
      </c>
      <c r="FK45" s="217"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11.2</v>
      </c>
      <c r="FL45" s="217"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4.42</v>
      </c>
      <c r="FM45" s="217"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13.23</v>
      </c>
      <c r="FN45" s="217"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12.36</v>
      </c>
      <c r="FO45" s="217"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8"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12.1086</v>
      </c>
      <c r="FQ45" s="217"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7"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7"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7"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4.4</v>
      </c>
      <c r="FU45" s="217"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11.65</v>
      </c>
      <c r="FV45" s="217"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7.61</v>
      </c>
      <c r="FW45" s="217"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11.44</v>
      </c>
      <c r="FX45" s="217"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23.66</v>
      </c>
      <c r="FY45" s="217"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4.26</v>
      </c>
      <c r="FZ45" s="217"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24.63</v>
      </c>
      <c r="GA45" s="217"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8"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12.5214</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18.25</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17.32</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9.53</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4.12</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4.12</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11.72</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15.77</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11.5471</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18.22</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17.9</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10.62</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4.31</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4.31</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9.89</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16.51</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11.68</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18.06</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12.19</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6.08</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18.46</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5.11</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4.32</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14.96</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11.3114</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17.83</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7.71</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11.7</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10.44</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4.47</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11.62</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10.77</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10.6486</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4.45</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10.79</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7.32</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10.64</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18.17</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4.31</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14.54</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10.0314</v>
      </c>
    </row>
    <row r="46" customFormat="false" ht="15" hidden="false" customHeight="true" outlineLevel="0" collapsed="false">
      <c r="A46" s="219" t="s">
        <v>259</v>
      </c>
      <c r="B46" s="219" t="s">
        <v>249</v>
      </c>
      <c r="C46" s="220" t="n">
        <v>700</v>
      </c>
      <c r="D46" s="221"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21"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21"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21"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23.37</v>
      </c>
      <c r="H46" s="221"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9.93</v>
      </c>
      <c r="I46" s="221"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8.45</v>
      </c>
      <c r="J46" s="221"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16.06</v>
      </c>
      <c r="K46" s="221"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3.78</v>
      </c>
      <c r="L46" s="221"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6.71</v>
      </c>
      <c r="M46" s="221"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20.61</v>
      </c>
      <c r="N46" s="221"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1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12.7014</v>
      </c>
      <c r="P46" s="221"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21"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21"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21"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23.74</v>
      </c>
      <c r="T46" s="221"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10.8</v>
      </c>
      <c r="U46" s="221"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7.48</v>
      </c>
      <c r="V46" s="221"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17.99</v>
      </c>
      <c r="W46" s="221"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3.96</v>
      </c>
      <c r="X46" s="221"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5.49</v>
      </c>
      <c r="Y46" s="221"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22.94</v>
      </c>
      <c r="Z46" s="221"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1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13.2</v>
      </c>
      <c r="AB46" s="221"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21"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21"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21"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22.93</v>
      </c>
      <c r="AF46" s="221"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9.11</v>
      </c>
      <c r="AG46" s="221"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9.54</v>
      </c>
      <c r="AH46" s="221"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14.15</v>
      </c>
      <c r="AI46" s="221"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3.77</v>
      </c>
      <c r="AJ46" s="221"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8.31</v>
      </c>
      <c r="AK46" s="221"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17.7</v>
      </c>
      <c r="AL46" s="221"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12.2157</v>
      </c>
      <c r="AN46" s="222"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22"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22"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22"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24.04</v>
      </c>
      <c r="AR46" s="222"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11.74</v>
      </c>
      <c r="AS46" s="222"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6.63</v>
      </c>
      <c r="AT46" s="222"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19.84</v>
      </c>
      <c r="AU46" s="222"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4.33</v>
      </c>
      <c r="AV46" s="222"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4.63</v>
      </c>
      <c r="AW46" s="222"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24.27</v>
      </c>
      <c r="AX46" s="222"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13.64</v>
      </c>
      <c r="AZ46" s="222"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22"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22"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22"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22.43</v>
      </c>
      <c r="BD46" s="222"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8.35</v>
      </c>
      <c r="BE46" s="222"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10.74</v>
      </c>
      <c r="BF46" s="222"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12.33</v>
      </c>
      <c r="BG46" s="222"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3.89</v>
      </c>
      <c r="BH46" s="222"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10.28</v>
      </c>
      <c r="BI46" s="222"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14.64</v>
      </c>
      <c r="BJ46" s="222"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11.8086</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17.55</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9.29</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8.04</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14.2</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3.8</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6.37</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15.29</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10.6486</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17.58</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10.03</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7.17</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15.56</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3.95</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5.31</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15.9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10.7857</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17.46</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8.58</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8.99</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12.76</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3.8</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7.71</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13.97</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10.4671</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17.55</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10.8</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6.41</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16.75</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4.29</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4.54</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15.66</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10.8571</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17.31</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7.92</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10.02</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11.31</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3.93</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9.3</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12.19</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10.2829</v>
      </c>
      <c r="DU46" s="223"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23"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23"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23"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23.64</v>
      </c>
      <c r="DY46" s="223"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19.62</v>
      </c>
      <c r="DZ46" s="223"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9.6</v>
      </c>
      <c r="EA46" s="223"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3.85</v>
      </c>
      <c r="EB46" s="223"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3.81</v>
      </c>
      <c r="EC46" s="223"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12.73</v>
      </c>
      <c r="ED46" s="223"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24.45</v>
      </c>
      <c r="EE46" s="223"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8"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13.9571</v>
      </c>
      <c r="EG46" s="223"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23"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23"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23"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23.24</v>
      </c>
      <c r="EK46" s="223"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20.6</v>
      </c>
      <c r="EL46" s="223"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10.82</v>
      </c>
      <c r="EM46" s="223"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4.06</v>
      </c>
      <c r="EN46" s="223"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3.97</v>
      </c>
      <c r="EO46" s="223"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10.4</v>
      </c>
      <c r="EP46" s="223"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23.65</v>
      </c>
      <c r="EQ46" s="223"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8"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13.82</v>
      </c>
      <c r="ES46" s="223"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23"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23"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23"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24.26</v>
      </c>
      <c r="EW46" s="223"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12.71</v>
      </c>
      <c r="EX46" s="223"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5.9</v>
      </c>
      <c r="EY46" s="223"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21.51</v>
      </c>
      <c r="EZ46" s="223"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4.92</v>
      </c>
      <c r="FA46" s="223"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4.08</v>
      </c>
      <c r="FB46" s="223"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24.3</v>
      </c>
      <c r="FC46" s="223"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8"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13.9543</v>
      </c>
      <c r="FE46" s="223"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23"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23"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23"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21.87</v>
      </c>
      <c r="FI46" s="223"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7.65</v>
      </c>
      <c r="FJ46" s="223"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12.06</v>
      </c>
      <c r="FK46" s="223"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10.64</v>
      </c>
      <c r="FL46" s="223"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4.11</v>
      </c>
      <c r="FM46" s="223"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12.59</v>
      </c>
      <c r="FN46" s="223"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11.75</v>
      </c>
      <c r="FO46" s="223"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8"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11.5243</v>
      </c>
      <c r="FQ46" s="223"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23"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23"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23"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4.09</v>
      </c>
      <c r="FU46" s="223"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11.07</v>
      </c>
      <c r="FV46" s="223"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7.21</v>
      </c>
      <c r="FW46" s="223"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10.87</v>
      </c>
      <c r="FX46" s="223"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22.74</v>
      </c>
      <c r="FY46" s="223"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3.96</v>
      </c>
      <c r="FZ46" s="223"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24.1</v>
      </c>
      <c r="GA46" s="223"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8"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12.0057</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17.58</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16.55</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9.05</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3.85</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3.84</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11.14</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15.3</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11.0443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17.53</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17.13</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10.09</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4.05</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4.01</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9.39</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15.91</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11.1586</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17.47</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11.59</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5.75</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17.7</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4.82</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4.05</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14.59</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10.8529</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17.1</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7.31</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11.12</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9.91</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4.15</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11.04</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10.23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10.1229</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4.14</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10.25</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6.94</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10.1</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17.46</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4.01</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14.22</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9.5886</v>
      </c>
    </row>
    <row r="47" customFormat="false" ht="15" hidden="false" customHeight="true" outlineLevel="0" collapsed="false">
      <c r="A47" s="182" t="s">
        <v>260</v>
      </c>
      <c r="B47" s="182" t="s">
        <v>249</v>
      </c>
      <c r="C47" s="186" t="n">
        <v>750</v>
      </c>
      <c r="D47" s="187"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7"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7"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7"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22.64</v>
      </c>
      <c r="H47" s="187"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9.49</v>
      </c>
      <c r="I47" s="187"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8.06</v>
      </c>
      <c r="J47" s="187"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15.41</v>
      </c>
      <c r="K47" s="187"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3.56</v>
      </c>
      <c r="L47" s="187"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6.4</v>
      </c>
      <c r="M47" s="187"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19.85</v>
      </c>
      <c r="N47" s="187"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1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12.2014</v>
      </c>
      <c r="P47" s="187"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7"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7"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7"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23.03</v>
      </c>
      <c r="T47" s="187"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10.33</v>
      </c>
      <c r="U47" s="187"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7.13</v>
      </c>
      <c r="V47" s="187"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17.28</v>
      </c>
      <c r="W47" s="187"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3.74</v>
      </c>
      <c r="X47" s="187"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5.22</v>
      </c>
      <c r="Y47" s="187"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22.19</v>
      </c>
      <c r="Z47" s="187"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1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12.7029</v>
      </c>
      <c r="AB47" s="187"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7"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7"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7"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22.19</v>
      </c>
      <c r="AF47" s="187"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8.7</v>
      </c>
      <c r="AG47" s="187"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9.11</v>
      </c>
      <c r="AH47" s="187"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13.56</v>
      </c>
      <c r="AI47" s="187"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3.53</v>
      </c>
      <c r="AJ47" s="187"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7.93</v>
      </c>
      <c r="AK47" s="187"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17</v>
      </c>
      <c r="AL47" s="187"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11.7171</v>
      </c>
      <c r="AN47" s="216"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6"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6"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6"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23.36</v>
      </c>
      <c r="AR47" s="216"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11.23</v>
      </c>
      <c r="AS47" s="216"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6.32</v>
      </c>
      <c r="AT47" s="216"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19.1</v>
      </c>
      <c r="AU47" s="216"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4.1</v>
      </c>
      <c r="AV47" s="216"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4.39</v>
      </c>
      <c r="AW47" s="216"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23.63</v>
      </c>
      <c r="AX47" s="216"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13.1614</v>
      </c>
      <c r="AZ47" s="216"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6"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6"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6"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21.68</v>
      </c>
      <c r="BD47" s="216"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7.97</v>
      </c>
      <c r="BE47" s="216"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10.27</v>
      </c>
      <c r="BF47" s="216"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11.8</v>
      </c>
      <c r="BG47" s="216"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3.64</v>
      </c>
      <c r="BH47" s="216"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9.82</v>
      </c>
      <c r="BI47" s="216"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14.03</v>
      </c>
      <c r="BJ47" s="216"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11.3157</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17</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8.87</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7.67</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13.62</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3.57</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6.06</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14.73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10.2171</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17.05</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9.58</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6.84</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14.95</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3.73</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5.04</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15.38</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10.3671</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16.89</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8.2</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8.59</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12.22</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3.56</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7.36</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13.41</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10.0329</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17.05</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10.33</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6.11</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16.12</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4.06</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4.3</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15.24</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10.4586</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16.72</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7.56</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9.58</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10.82</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3.68</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8.88</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11.67</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9.8443</v>
      </c>
      <c r="DU47" s="217"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7"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7"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7"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22.92</v>
      </c>
      <c r="DY47" s="217"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18.88</v>
      </c>
      <c r="DZ47" s="217"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9.18</v>
      </c>
      <c r="EA47" s="217"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3.62</v>
      </c>
      <c r="EB47" s="217"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3.56</v>
      </c>
      <c r="EC47" s="217"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12.18</v>
      </c>
      <c r="ED47" s="217"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23.88</v>
      </c>
      <c r="EE47" s="217"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8"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13.46</v>
      </c>
      <c r="EG47" s="217"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7"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7"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7"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22.51</v>
      </c>
      <c r="EK47" s="217"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19.85</v>
      </c>
      <c r="EL47" s="217"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10.34</v>
      </c>
      <c r="EM47" s="217"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3.84</v>
      </c>
      <c r="EN47" s="217"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3.71</v>
      </c>
      <c r="EO47" s="217"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9.94</v>
      </c>
      <c r="EP47" s="217"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22.94</v>
      </c>
      <c r="EQ47" s="217"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8"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13.3043</v>
      </c>
      <c r="ES47" s="217"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7"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7"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7"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23.62</v>
      </c>
      <c r="EW47" s="217"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12.17</v>
      </c>
      <c r="EX47" s="217"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5.62</v>
      </c>
      <c r="EY47" s="217"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20.75</v>
      </c>
      <c r="EZ47" s="217"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4.67</v>
      </c>
      <c r="FA47" s="217"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3.85</v>
      </c>
      <c r="FB47" s="217"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23.86</v>
      </c>
      <c r="FC47" s="217"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8"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13.5057</v>
      </c>
      <c r="FE47" s="217"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7"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7"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7"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21.11</v>
      </c>
      <c r="FI47" s="217"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7.3</v>
      </c>
      <c r="FJ47" s="217"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11.54</v>
      </c>
      <c r="FK47" s="217"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10.18</v>
      </c>
      <c r="FL47" s="217"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3.84</v>
      </c>
      <c r="FM47" s="217"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12.05</v>
      </c>
      <c r="FN47" s="217"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11.24</v>
      </c>
      <c r="FO47" s="217"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8"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11.0371</v>
      </c>
      <c r="FQ47" s="217"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7"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7"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7"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3.82</v>
      </c>
      <c r="FU47" s="217"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10.59</v>
      </c>
      <c r="FV47" s="217"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6.88</v>
      </c>
      <c r="FW47" s="217"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10.4</v>
      </c>
      <c r="FX47" s="217"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21.99</v>
      </c>
      <c r="FY47" s="217"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3.7</v>
      </c>
      <c r="FZ47" s="217"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23.72</v>
      </c>
      <c r="GA47" s="217"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8"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11.5857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17.04</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15.93</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8.64</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3.62</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3.6</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10.66</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14.93</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10.6314</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16.97</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16.5</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9.64</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3.82</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3.75</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8.97</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15.42</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10.7243</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17</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11.09</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5.47</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17.07</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4.57</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3.82</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14.32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10.4771</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16.5</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6.97</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10.64</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9.47</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3.88</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10.56</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9.78</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9.6857</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3.86</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9.8</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6.61</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9.66</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16.88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3.75</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13.99</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9.2214</v>
      </c>
    </row>
    <row r="48" customFormat="false" ht="15" hidden="false" customHeight="true" outlineLevel="0" collapsed="false">
      <c r="A48" s="205" t="s">
        <v>261</v>
      </c>
      <c r="B48" s="206" t="s">
        <v>262</v>
      </c>
      <c r="C48" s="207" t="n">
        <v>800</v>
      </c>
      <c r="D48" s="208"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8"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8"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8"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22.06</v>
      </c>
      <c r="H48" s="208"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9.12</v>
      </c>
      <c r="I48" s="208"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7.74</v>
      </c>
      <c r="J48" s="208"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14.86</v>
      </c>
      <c r="K48" s="208"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3.36</v>
      </c>
      <c r="L48" s="208"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6.13</v>
      </c>
      <c r="M48" s="208"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19.23</v>
      </c>
      <c r="N48" s="208"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09"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11.7857</v>
      </c>
      <c r="P48" s="208"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8"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8"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8"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22.47</v>
      </c>
      <c r="T48" s="208"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9.93</v>
      </c>
      <c r="U48" s="208"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6.84</v>
      </c>
      <c r="V48" s="208"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16.7</v>
      </c>
      <c r="W48" s="208"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3.54</v>
      </c>
      <c r="X48" s="208"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5</v>
      </c>
      <c r="Y48" s="208"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21.59</v>
      </c>
      <c r="Z48" s="208"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09"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12.2957</v>
      </c>
      <c r="AB48" s="208"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8"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8"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8"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21.59</v>
      </c>
      <c r="AF48" s="208"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8.36</v>
      </c>
      <c r="AG48" s="208"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8.75</v>
      </c>
      <c r="AH48" s="208"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13.06</v>
      </c>
      <c r="AI48" s="208"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3.33</v>
      </c>
      <c r="AJ48" s="208"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7.61</v>
      </c>
      <c r="AK48" s="208"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16.42</v>
      </c>
      <c r="AL48" s="208"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10"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11.3029</v>
      </c>
      <c r="AN48" s="211"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11"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11"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11"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22.83</v>
      </c>
      <c r="AR48" s="211"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10.8</v>
      </c>
      <c r="AS48" s="211"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6.05</v>
      </c>
      <c r="AT48" s="211"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18.48</v>
      </c>
      <c r="AU48" s="211"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3.9</v>
      </c>
      <c r="AV48" s="211"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4.18</v>
      </c>
      <c r="AW48" s="211"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23.13</v>
      </c>
      <c r="AX48" s="211"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10"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12.7671</v>
      </c>
      <c r="AZ48" s="211"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11"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11"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11"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21.06</v>
      </c>
      <c r="BD48" s="211"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7.65</v>
      </c>
      <c r="BE48" s="211"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9.88</v>
      </c>
      <c r="BF48" s="211"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11.35</v>
      </c>
      <c r="BG48" s="211"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3.42</v>
      </c>
      <c r="BH48" s="211"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9.44</v>
      </c>
      <c r="BI48" s="211"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13.52</v>
      </c>
      <c r="BJ48" s="211"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10"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10.9029</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16.55</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8.52</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7.36</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13.13</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3.37</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5.81</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14.26</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9.8571</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16.63</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9.21</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6.56</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14.43</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3.53</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4.82</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14.96</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10.02</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16.42</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7.87</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8.25</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11.77</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3.36</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7.06</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12.95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9.6686</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16.66</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9.93</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5.85</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15.6</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3.86</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4.1</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14.91</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10.13</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16.24</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7.26</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9.21</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10.41</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3.46</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8.53</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11.24</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9.4786</v>
      </c>
      <c r="DU48" s="212"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12"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12"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12"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22.35</v>
      </c>
      <c r="DY48" s="212"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18.27</v>
      </c>
      <c r="DZ48" s="212"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8.82</v>
      </c>
      <c r="EA48" s="212"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3.43</v>
      </c>
      <c r="EB48" s="212"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3.35</v>
      </c>
      <c r="EC48" s="212"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11.73</v>
      </c>
      <c r="ED48" s="212"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23.45</v>
      </c>
      <c r="EE48" s="212"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13"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13.0571</v>
      </c>
      <c r="EG48" s="212"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12"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12"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12"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21.92</v>
      </c>
      <c r="EK48" s="212"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19.23</v>
      </c>
      <c r="EL48" s="212"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9.94</v>
      </c>
      <c r="EM48" s="212"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3.64</v>
      </c>
      <c r="EN48" s="212"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3.49</v>
      </c>
      <c r="EO48" s="212"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9.56</v>
      </c>
      <c r="EP48" s="212"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22.37</v>
      </c>
      <c r="EQ48" s="212"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13"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12.8786</v>
      </c>
      <c r="ES48" s="212"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12"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12"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12"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23.11</v>
      </c>
      <c r="EW48" s="212"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11.71</v>
      </c>
      <c r="EX48" s="212"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5.38</v>
      </c>
      <c r="EY48" s="212"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20.13</v>
      </c>
      <c r="EZ48" s="212"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4.46</v>
      </c>
      <c r="FA48" s="212"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3.65</v>
      </c>
      <c r="FB48" s="212"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23.55</v>
      </c>
      <c r="FC48" s="212"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13"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13.1414</v>
      </c>
      <c r="FE48" s="212"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12"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12"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12"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20.5</v>
      </c>
      <c r="FI48" s="212"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7</v>
      </c>
      <c r="FJ48" s="212"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11.1</v>
      </c>
      <c r="FK48" s="212"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9.78</v>
      </c>
      <c r="FL48" s="212"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3.6</v>
      </c>
      <c r="FM48" s="212"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11.59</v>
      </c>
      <c r="FN48" s="212"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10.81</v>
      </c>
      <c r="FO48" s="212"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13"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10.6257</v>
      </c>
      <c r="FQ48" s="212"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12"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12"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12"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3.59</v>
      </c>
      <c r="FU48" s="212"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10.18</v>
      </c>
      <c r="FV48" s="212"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6.6</v>
      </c>
      <c r="FW48" s="212"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10</v>
      </c>
      <c r="FX48" s="212"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21.38</v>
      </c>
      <c r="FY48" s="212"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3.48</v>
      </c>
      <c r="FZ48" s="212"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23.47</v>
      </c>
      <c r="GA48" s="212"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13"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11.2429</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16.62</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15.41</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8.3</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3.43</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3.38</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10.26</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14.66</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10.2943</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16.52</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15.98</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9.27</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3.62</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3.52</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8.62</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15.03</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10.3657</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16.63</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10.67</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5.23</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16.55</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4.36</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3.63</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14.12</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10.17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16.02</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6.69</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10.23</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9.11</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3.64</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10.16</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9.41</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9.3229</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3.63</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9.42</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6.34</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9.28</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16.41</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3.52</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13.83</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8.9186</v>
      </c>
    </row>
    <row r="49" customFormat="false" ht="15" hidden="false" customHeight="true" outlineLevel="0" collapsed="false">
      <c r="A49" s="182" t="s">
        <v>263</v>
      </c>
      <c r="B49" s="182" t="s">
        <v>249</v>
      </c>
      <c r="C49" s="186" t="n">
        <v>850</v>
      </c>
      <c r="D49" s="187"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7"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7"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7"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21.59</v>
      </c>
      <c r="H49" s="187"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8.8</v>
      </c>
      <c r="I49" s="187"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7.47</v>
      </c>
      <c r="J49" s="187"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14.41</v>
      </c>
      <c r="K49" s="187"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3.19</v>
      </c>
      <c r="L49" s="187"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5.91</v>
      </c>
      <c r="M49" s="187"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18.73</v>
      </c>
      <c r="N49" s="187"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1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11.4429</v>
      </c>
      <c r="P49" s="187"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7"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7"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7"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22.03</v>
      </c>
      <c r="T49" s="187"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9.6</v>
      </c>
      <c r="U49" s="187"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6.6</v>
      </c>
      <c r="V49" s="187"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16.21</v>
      </c>
      <c r="W49" s="187"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3.38</v>
      </c>
      <c r="X49" s="187"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4.8</v>
      </c>
      <c r="Y49" s="187"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21.11</v>
      </c>
      <c r="Z49" s="187"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1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11.9614</v>
      </c>
      <c r="AB49" s="187"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7"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7"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7"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21.11</v>
      </c>
      <c r="AF49" s="187"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8.06</v>
      </c>
      <c r="AG49" s="187"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8.45</v>
      </c>
      <c r="AH49" s="187"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12.65</v>
      </c>
      <c r="AI49" s="187"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3.15</v>
      </c>
      <c r="AJ49" s="187"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7.34</v>
      </c>
      <c r="AK49" s="187"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15.94</v>
      </c>
      <c r="AL49" s="187"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10.9571</v>
      </c>
      <c r="AN49" s="216"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6"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6"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6"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22.41</v>
      </c>
      <c r="AR49" s="216"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10.44</v>
      </c>
      <c r="AS49" s="216"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5.83</v>
      </c>
      <c r="AT49" s="216"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17.98</v>
      </c>
      <c r="AU49" s="216"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3.73</v>
      </c>
      <c r="AV49" s="216"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4.01</v>
      </c>
      <c r="AW49" s="216"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22.75</v>
      </c>
      <c r="AX49" s="216"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12.45</v>
      </c>
      <c r="AZ49" s="216"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6"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6"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6"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20.57</v>
      </c>
      <c r="BD49" s="216"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7.38</v>
      </c>
      <c r="BE49" s="216"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9.54</v>
      </c>
      <c r="BF49" s="216"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10.98</v>
      </c>
      <c r="BG49" s="216"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3.23</v>
      </c>
      <c r="BH49" s="216"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9.12</v>
      </c>
      <c r="BI49" s="216"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13.09</v>
      </c>
      <c r="BJ49" s="216"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10.5586</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16.2</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8.23</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7.1</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12.73</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3.2</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5.59</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13.88</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9.5614</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16.3</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8.9</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6.32</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14.01</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3.36</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4.63</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14.62</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9.7343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16.05</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7.59</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7.96</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11.39</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3.17</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6.8</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12.56</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9.36</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16.35</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9.6</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5.63</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15.17</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3.69</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3.92</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14.66</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9.86</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15.86</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7</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8.89</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10.06</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3.26</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8.24</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10.88</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9.17</v>
      </c>
      <c r="DU49" s="217"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7"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7"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7"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21.91</v>
      </c>
      <c r="DY49" s="217"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17.77</v>
      </c>
      <c r="DZ49" s="217"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8.51</v>
      </c>
      <c r="EA49" s="217"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3.26</v>
      </c>
      <c r="EB49" s="217"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3.17</v>
      </c>
      <c r="EC49" s="217"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11.34</v>
      </c>
      <c r="ED49" s="217"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23.14</v>
      </c>
      <c r="EE49" s="217"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8"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12.7286</v>
      </c>
      <c r="EG49" s="217"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7"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7"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7"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21.45</v>
      </c>
      <c r="EK49" s="217"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18.72</v>
      </c>
      <c r="EL49" s="217"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9.61</v>
      </c>
      <c r="EM49" s="217"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3.47</v>
      </c>
      <c r="EN49" s="217"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3.29</v>
      </c>
      <c r="EO49" s="217"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9.23</v>
      </c>
      <c r="EP49" s="217"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21.92</v>
      </c>
      <c r="EQ49" s="217"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8"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12.5271</v>
      </c>
      <c r="ES49" s="217"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7"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7"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7"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22.73</v>
      </c>
      <c r="EW49" s="217"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11.33</v>
      </c>
      <c r="EX49" s="217"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5.17</v>
      </c>
      <c r="EY49" s="217"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19.63</v>
      </c>
      <c r="EZ49" s="217"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4.28</v>
      </c>
      <c r="FA49" s="217"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3.49</v>
      </c>
      <c r="FB49" s="217"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23.35</v>
      </c>
      <c r="FC49" s="217"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8"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12.8543</v>
      </c>
      <c r="FE49" s="217"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7"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7"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7"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19.99</v>
      </c>
      <c r="FI49" s="217"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6.75</v>
      </c>
      <c r="FJ49" s="217"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10.73</v>
      </c>
      <c r="FK49" s="217"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9.45</v>
      </c>
      <c r="FL49" s="217"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3.4</v>
      </c>
      <c r="FM49" s="217"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11.21</v>
      </c>
      <c r="FN49" s="217"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10.45</v>
      </c>
      <c r="FO49" s="217"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8"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10.2829</v>
      </c>
      <c r="FQ49" s="217"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7"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7"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7"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3.38</v>
      </c>
      <c r="FU49" s="217"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9.84</v>
      </c>
      <c r="FV49" s="217"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6.36</v>
      </c>
      <c r="FW49" s="217"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9.66</v>
      </c>
      <c r="FX49" s="217"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20.9</v>
      </c>
      <c r="FY49" s="217"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3.28</v>
      </c>
      <c r="FZ49" s="217"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23.33</v>
      </c>
      <c r="GA49" s="217"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8"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10.9643</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16.28</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14.98</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8.01</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3.26</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3.2</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9.92</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14.46</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10.0157</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16.16</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15.55</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8.95</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3.45</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3.32</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8.32</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14.73</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10.0686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16.35</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10.32</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5.03</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16.14</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4.18</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3.46</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14</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9.9257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15.62</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6.44</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9.89</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8.79</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3.43</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9.83</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9.09</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9.0129</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3.42</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9.1</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6.11</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8.97</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16.03</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3.32</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13.74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8.67</v>
      </c>
    </row>
    <row r="50" customFormat="false" ht="15" hidden="false" customHeight="true" outlineLevel="0" collapsed="false">
      <c r="A50" s="219" t="s">
        <v>264</v>
      </c>
      <c r="B50" s="219" t="s">
        <v>249</v>
      </c>
      <c r="C50" s="220" t="n">
        <v>900</v>
      </c>
      <c r="D50" s="221"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21"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21"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21"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21.23</v>
      </c>
      <c r="H50" s="221"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8.54</v>
      </c>
      <c r="I50" s="221"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7.24</v>
      </c>
      <c r="J50" s="221"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14.03</v>
      </c>
      <c r="K50" s="221"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3.04</v>
      </c>
      <c r="L50" s="221"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5.72</v>
      </c>
      <c r="M50" s="221"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18.31</v>
      </c>
      <c r="N50" s="221"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14"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11.1586</v>
      </c>
      <c r="P50" s="221"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21"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21"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21"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21.69</v>
      </c>
      <c r="T50" s="221"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9.31</v>
      </c>
      <c r="U50" s="221"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6.39</v>
      </c>
      <c r="V50" s="221"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15.8</v>
      </c>
      <c r="W50" s="221"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3.23</v>
      </c>
      <c r="X50" s="221"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4.64</v>
      </c>
      <c r="Y50" s="221"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20.73</v>
      </c>
      <c r="Z50" s="221"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14"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11.6843</v>
      </c>
      <c r="AB50" s="221"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21"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21"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21"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20.72</v>
      </c>
      <c r="AF50" s="221"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7.82</v>
      </c>
      <c r="AG50" s="221"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8.2</v>
      </c>
      <c r="AH50" s="221"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12.3</v>
      </c>
      <c r="AI50" s="221"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2.99</v>
      </c>
      <c r="AJ50" s="221"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7.12</v>
      </c>
      <c r="AK50" s="221"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15.54</v>
      </c>
      <c r="AL50" s="221"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5"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10.67</v>
      </c>
      <c r="AN50" s="222"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22"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22"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22"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22.1</v>
      </c>
      <c r="AR50" s="222"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10.14</v>
      </c>
      <c r="AS50" s="222"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5.64</v>
      </c>
      <c r="AT50" s="222"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17.56</v>
      </c>
      <c r="AU50" s="222"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3.58</v>
      </c>
      <c r="AV50" s="222"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3.85</v>
      </c>
      <c r="AW50" s="222"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22.46</v>
      </c>
      <c r="AX50" s="222"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5"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12.19</v>
      </c>
      <c r="AZ50" s="222"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22"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22"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22"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20.18</v>
      </c>
      <c r="BD50" s="222"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7.15</v>
      </c>
      <c r="BE50" s="222"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9.26</v>
      </c>
      <c r="BF50" s="222"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10.67</v>
      </c>
      <c r="BG50" s="222"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3.06</v>
      </c>
      <c r="BH50" s="222"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8.85</v>
      </c>
      <c r="BI50" s="222"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12.73</v>
      </c>
      <c r="BJ50" s="222"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5"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10.2714</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15.93</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7.98</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6.88</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12.39</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3.05</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5.4</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13.57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9.3143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16.05</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8.63</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6.12</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13.66</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3.21</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4.46</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14.35</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9.4971</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15.76</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7.36</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7.72</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11.07</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3.01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6.59</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12.24</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9.1071</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16.12</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9.32</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5.44</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14.82</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3.54</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3.77</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14.47</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9.64</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15.55</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6.78</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8.63</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9.77</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3.09</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7.99</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10.58</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8.9129</v>
      </c>
      <c r="DU50" s="223"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23"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23"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23"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21.56</v>
      </c>
      <c r="DY50" s="223"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17.35</v>
      </c>
      <c r="DZ50" s="223"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8.26</v>
      </c>
      <c r="EA50" s="223"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3.11</v>
      </c>
      <c r="EB50" s="223"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3.01</v>
      </c>
      <c r="EC50" s="223"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11.02</v>
      </c>
      <c r="ED50" s="223"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22.92</v>
      </c>
      <c r="EE50" s="223"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8"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12.4614</v>
      </c>
      <c r="EG50" s="223"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23"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23"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23"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21.08</v>
      </c>
      <c r="EK50" s="223"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18.31</v>
      </c>
      <c r="EL50" s="223"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9.33</v>
      </c>
      <c r="EM50" s="223"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3.33</v>
      </c>
      <c r="EN50" s="223"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3.12</v>
      </c>
      <c r="EO50" s="223"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8.96</v>
      </c>
      <c r="EP50" s="223"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21.57</v>
      </c>
      <c r="EQ50" s="223"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8"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12.2429</v>
      </c>
      <c r="ES50" s="223"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23"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23"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23"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22.45</v>
      </c>
      <c r="EW50" s="223"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11.01</v>
      </c>
      <c r="EX50" s="223"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5</v>
      </c>
      <c r="EY50" s="223"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19.22</v>
      </c>
      <c r="EZ50" s="223"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4.12</v>
      </c>
      <c r="FA50" s="223"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3.34</v>
      </c>
      <c r="FB50" s="223"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23.24</v>
      </c>
      <c r="FC50" s="223"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8"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12.6257</v>
      </c>
      <c r="FE50" s="223"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23"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23"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23"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19.59</v>
      </c>
      <c r="FI50" s="223"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6.54</v>
      </c>
      <c r="FJ50" s="223"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10.42</v>
      </c>
      <c r="FK50" s="223"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9.17</v>
      </c>
      <c r="FL50" s="223"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3.21</v>
      </c>
      <c r="FM50" s="223"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10.89</v>
      </c>
      <c r="FN50" s="223"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10.15</v>
      </c>
      <c r="FO50" s="223"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8"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9.9957</v>
      </c>
      <c r="FQ50" s="223"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23"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23"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23"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3.2</v>
      </c>
      <c r="FU50" s="223"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9.55</v>
      </c>
      <c r="FV50" s="223"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6.15</v>
      </c>
      <c r="FW50" s="223"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9.37</v>
      </c>
      <c r="FX50" s="223"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20.51</v>
      </c>
      <c r="FY50" s="223"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3.11</v>
      </c>
      <c r="FZ50" s="223"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23.27</v>
      </c>
      <c r="GA50" s="223"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8"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10.7371</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16.01</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14.63</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7.77</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3.11</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3.03</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9.63</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14.31</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9.7843</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15.88</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15.2</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8.68</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3.31</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3.15</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8.07</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14.49</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9.8257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16.14</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10.02</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4.86</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15.8</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4.03</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3.31</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13.92</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9.7257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15.3</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6.24</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9.6</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8.53</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3.25</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9.54</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8.82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8.7543</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3.24</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8.83</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5.91</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8.7</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15.73</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3.15</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13.7</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8.4657</v>
      </c>
    </row>
    <row r="51" customFormat="false" ht="15" hidden="false" customHeight="true" outlineLevel="0" collapsed="false">
      <c r="A51" s="182" t="s">
        <v>265</v>
      </c>
      <c r="B51" s="182" t="s">
        <v>249</v>
      </c>
      <c r="C51" s="186" t="n">
        <v>950</v>
      </c>
      <c r="D51" s="187"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7"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7"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7"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20.95</v>
      </c>
      <c r="H51" s="187"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8.32</v>
      </c>
      <c r="I51" s="187"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7.04</v>
      </c>
      <c r="J51" s="187"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13.71</v>
      </c>
      <c r="K51" s="187"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2.91</v>
      </c>
      <c r="L51" s="187"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5.55</v>
      </c>
      <c r="M51" s="187"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17.97</v>
      </c>
      <c r="N51" s="187"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1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10.9214</v>
      </c>
      <c r="P51" s="187"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7"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7"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7"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21.43</v>
      </c>
      <c r="T51" s="187"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9.07</v>
      </c>
      <c r="U51" s="187"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6.21</v>
      </c>
      <c r="V51" s="187"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15.47</v>
      </c>
      <c r="W51" s="187"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3.1</v>
      </c>
      <c r="X51" s="187"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4.49</v>
      </c>
      <c r="Y51" s="187"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20.43</v>
      </c>
      <c r="Z51" s="187"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1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11.4571</v>
      </c>
      <c r="AB51" s="187"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7"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7"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7"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20.43</v>
      </c>
      <c r="AF51" s="187"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7.61</v>
      </c>
      <c r="AG51" s="187"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7.98</v>
      </c>
      <c r="AH51" s="187"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12</v>
      </c>
      <c r="AI51" s="187"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2.85</v>
      </c>
      <c r="AJ51" s="187"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6.92</v>
      </c>
      <c r="AK51" s="187"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15.2</v>
      </c>
      <c r="AL51" s="187"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10.4271</v>
      </c>
      <c r="AN51" s="216"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6"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6"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6"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21.87</v>
      </c>
      <c r="AR51" s="216"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9.88</v>
      </c>
      <c r="AS51" s="216"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5.48</v>
      </c>
      <c r="AT51" s="216"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17.22</v>
      </c>
      <c r="AU51" s="216"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3.46</v>
      </c>
      <c r="AV51" s="216"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3.72</v>
      </c>
      <c r="AW51" s="216"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22.26</v>
      </c>
      <c r="AX51" s="216"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11.9843</v>
      </c>
      <c r="AZ51" s="216"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6"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6"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6"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19.86</v>
      </c>
      <c r="BD51" s="216"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6.96</v>
      </c>
      <c r="BE51" s="216"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9.02</v>
      </c>
      <c r="BF51" s="216"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10.4</v>
      </c>
      <c r="BG51" s="216"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2.91</v>
      </c>
      <c r="BH51" s="216"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8.62</v>
      </c>
      <c r="BI51" s="216"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12.43</v>
      </c>
      <c r="BJ51" s="216"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10.0286</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15.71</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7.77</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6.69</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12.1</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2.91</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5.25</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13.31</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9.1057</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15.85</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8.41</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5.94</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13.37</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3.09</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4.32</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14.14</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9.3029</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15.53</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7.16</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7.51</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10.8</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2.87</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6.4</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11.97</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8.8914</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15.95</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9.08</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5.29</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14.53</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3.41</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3.64</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14.34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9.4629</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15.31</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6.59</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8.4</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9.52</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2.94</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7.77</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10.32</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8.6929</v>
      </c>
      <c r="DU51" s="217"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7"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7"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7"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21.29</v>
      </c>
      <c r="DY51" s="217"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17.01</v>
      </c>
      <c r="DZ51" s="217"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8.04</v>
      </c>
      <c r="EA51" s="217"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2.98</v>
      </c>
      <c r="EB51" s="217"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2.86</v>
      </c>
      <c r="EC51" s="217"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10.75</v>
      </c>
      <c r="ED51" s="217"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22.78</v>
      </c>
      <c r="EE51" s="217"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8"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12.2443</v>
      </c>
      <c r="EG51" s="217"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7"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7"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7"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20.8</v>
      </c>
      <c r="EK51" s="217"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17.97</v>
      </c>
      <c r="EL51" s="217"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9.09</v>
      </c>
      <c r="EM51" s="217"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3.2</v>
      </c>
      <c r="EN51" s="217"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2.96</v>
      </c>
      <c r="EO51" s="217"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8.73</v>
      </c>
      <c r="EP51" s="217"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21.31</v>
      </c>
      <c r="EQ51" s="217"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8"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12.0086</v>
      </c>
      <c r="ES51" s="217"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7"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7"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7"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22.25</v>
      </c>
      <c r="EW51" s="217"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10.74</v>
      </c>
      <c r="EX51" s="217"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4.85</v>
      </c>
      <c r="EY51" s="217"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18.89</v>
      </c>
      <c r="EZ51" s="217"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3.99</v>
      </c>
      <c r="FA51" s="217"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3.21</v>
      </c>
      <c r="FB51" s="217"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23.21</v>
      </c>
      <c r="FC51" s="217"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8"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12.4486</v>
      </c>
      <c r="FE51" s="217"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7"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7"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7"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19.26</v>
      </c>
      <c r="FI51" s="217"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6.36</v>
      </c>
      <c r="FJ51" s="217"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10.16</v>
      </c>
      <c r="FK51" s="217"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8.94</v>
      </c>
      <c r="FL51" s="217"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3.05</v>
      </c>
      <c r="FM51" s="217"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10.62</v>
      </c>
      <c r="FN51" s="217"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9.89</v>
      </c>
      <c r="FO51" s="217"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8"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9.7543</v>
      </c>
      <c r="FQ51" s="217"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7"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7"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7"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3.04</v>
      </c>
      <c r="FU51" s="217"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9.31</v>
      </c>
      <c r="FV51" s="217"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5.98</v>
      </c>
      <c r="FW51" s="217"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9.13</v>
      </c>
      <c r="FX51" s="217"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20.21</v>
      </c>
      <c r="FY51" s="217"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2.95</v>
      </c>
      <c r="FZ51" s="217"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23.29</v>
      </c>
      <c r="GA51" s="217"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8"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10.5586</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15.81</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14.34</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7.56</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2.98</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2.89</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9.39</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14.22</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9.5986</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15.66</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14.92</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8.46</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3.18</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2.99</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7.86</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14.3</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9.6243</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15.99</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9.77</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4.71</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15.52</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3.89</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3.18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13.9</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9.5657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15.04</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6.06</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9.36</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8.31</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3.08</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9.3</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8.59</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8.5343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3.07</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8.6</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5.74</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8.47</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15.49</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2.99</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13.71</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8.2957</v>
      </c>
    </row>
    <row r="52" customFormat="false" ht="15" hidden="false" customHeight="true" outlineLevel="0" collapsed="false">
      <c r="A52" s="219" t="s">
        <v>266</v>
      </c>
      <c r="B52" s="219" t="s">
        <v>249</v>
      </c>
      <c r="C52" s="220" t="n">
        <v>1000</v>
      </c>
      <c r="D52" s="221"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21"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21"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21"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20.74</v>
      </c>
      <c r="H52" s="221"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8.13</v>
      </c>
      <c r="I52" s="221"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6.87</v>
      </c>
      <c r="J52" s="221"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13.44</v>
      </c>
      <c r="K52" s="221"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2.79</v>
      </c>
      <c r="L52" s="221"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5.41</v>
      </c>
      <c r="M52" s="221"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17.7</v>
      </c>
      <c r="N52" s="221"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1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10.7257</v>
      </c>
      <c r="P52" s="221"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21"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21"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21"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21.25</v>
      </c>
      <c r="T52" s="221"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8.87</v>
      </c>
      <c r="U52" s="221"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6.06</v>
      </c>
      <c r="V52" s="221"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15.19</v>
      </c>
      <c r="W52" s="221"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2.99</v>
      </c>
      <c r="X52" s="221"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4.37</v>
      </c>
      <c r="Y52" s="221"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20.21</v>
      </c>
      <c r="Z52" s="221"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1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11.2771</v>
      </c>
      <c r="AB52" s="221"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21"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21"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21"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20.2</v>
      </c>
      <c r="AF52" s="221"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7.43</v>
      </c>
      <c r="AG52" s="221"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7.8</v>
      </c>
      <c r="AH52" s="221"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11.76</v>
      </c>
      <c r="AI52" s="221"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2.73</v>
      </c>
      <c r="AJ52" s="221"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6.76</v>
      </c>
      <c r="AK52" s="221"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14.93</v>
      </c>
      <c r="AL52" s="221"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10.23</v>
      </c>
      <c r="AN52" s="222"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22"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22"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22"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21.71</v>
      </c>
      <c r="AR52" s="222"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9.67</v>
      </c>
      <c r="AS52" s="222"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5.34</v>
      </c>
      <c r="AT52" s="222"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16.95</v>
      </c>
      <c r="AU52" s="222"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3.35</v>
      </c>
      <c r="AV52" s="222"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3.61</v>
      </c>
      <c r="AW52" s="222"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22.14</v>
      </c>
      <c r="AX52" s="222"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11.8243</v>
      </c>
      <c r="AZ52" s="222"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22"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22"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22"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19.62</v>
      </c>
      <c r="BD52" s="222"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6.79</v>
      </c>
      <c r="BE52" s="222"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8.82</v>
      </c>
      <c r="BF52" s="222"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10.18</v>
      </c>
      <c r="BG52" s="222"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2.77</v>
      </c>
      <c r="BH52" s="222"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8.42</v>
      </c>
      <c r="BI52" s="222"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12.18</v>
      </c>
      <c r="BJ52" s="222"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9.8257</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15.55</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7.59</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6.53</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11.87</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2.79</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5.11</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13.1</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8.9343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15.71</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8.22</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5.8</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13.13</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2.97</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4.2</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13.98</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9.1443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15.35</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6.99</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7.33</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10.58</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2.74</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6.25</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11.75</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8.7129</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15.83</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8.88</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5.15</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14.29</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3.3</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3.53</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14.25</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9.3186</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15.12</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6.43</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8.21</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9.32</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2.8</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7.6</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10.11</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8.5129</v>
      </c>
      <c r="DU52" s="223"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23"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23"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23"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21.1</v>
      </c>
      <c r="DY52" s="223"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16.74</v>
      </c>
      <c r="DZ52" s="223"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7.85</v>
      </c>
      <c r="EA52" s="223"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2.87</v>
      </c>
      <c r="EB52" s="223"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2.74</v>
      </c>
      <c r="EC52" s="223"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10.52</v>
      </c>
      <c r="ED52" s="223"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22.72</v>
      </c>
      <c r="EE52" s="223"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8"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12.0771</v>
      </c>
      <c r="EG52" s="223"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23"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23"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23"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20.58</v>
      </c>
      <c r="EK52" s="223"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17.7</v>
      </c>
      <c r="EL52" s="223"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8.88</v>
      </c>
      <c r="EM52" s="223"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3.09</v>
      </c>
      <c r="EN52" s="223"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2.82</v>
      </c>
      <c r="EO52" s="223"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8.53</v>
      </c>
      <c r="EP52" s="223"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21.12</v>
      </c>
      <c r="EQ52" s="223"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8"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11.8171</v>
      </c>
      <c r="ES52" s="223"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23"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23"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23"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22.12</v>
      </c>
      <c r="EW52" s="223"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10.51</v>
      </c>
      <c r="EX52" s="223"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4.72</v>
      </c>
      <c r="EY52" s="223"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18.63</v>
      </c>
      <c r="EZ52" s="223"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3.87</v>
      </c>
      <c r="FA52" s="223"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3.1</v>
      </c>
      <c r="FB52" s="223"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23.24</v>
      </c>
      <c r="FC52" s="223"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8"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12.3129</v>
      </c>
      <c r="FE52" s="223"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23"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23"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23"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19.01</v>
      </c>
      <c r="FI52" s="223"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6.2</v>
      </c>
      <c r="FJ52" s="223"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9.94</v>
      </c>
      <c r="FK52" s="223"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8.74</v>
      </c>
      <c r="FL52" s="223"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2.9</v>
      </c>
      <c r="FM52" s="223"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10.4</v>
      </c>
      <c r="FN52" s="223"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9.68</v>
      </c>
      <c r="FO52" s="223"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8"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9.5529</v>
      </c>
      <c r="FQ52" s="223"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23"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23"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23"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2.89</v>
      </c>
      <c r="FU52" s="223"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9.1</v>
      </c>
      <c r="FV52" s="223"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5.83</v>
      </c>
      <c r="FW52" s="223"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8.93</v>
      </c>
      <c r="FX52" s="223"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19.97</v>
      </c>
      <c r="FY52" s="223"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2.81</v>
      </c>
      <c r="FZ52" s="223"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23.37</v>
      </c>
      <c r="GA52" s="223"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8"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10.4143</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15.67</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14.1</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7.38</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2.86</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2.76</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9.19</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14.18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9.4486</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15.5</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14.69</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8.27</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3.07</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2.85</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7.68</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14.17</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9.4614</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15.9</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9.56</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4.58</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15.3</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3.78</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3.07</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13.91</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9.4429</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14.84</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5.91</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9.15</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8.12</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2.94</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9.1</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8.4</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8.3514</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2.92</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8.41</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5.6</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8.28</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15.31</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2.85</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13.75</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8.16</v>
      </c>
    </row>
    <row r="53" customFormat="false" ht="15" hidden="false" customHeight="true" outlineLevel="0" collapsed="false">
      <c r="A53" s="182" t="s">
        <v>267</v>
      </c>
      <c r="B53" s="182" t="s">
        <v>249</v>
      </c>
      <c r="C53" s="186" t="n">
        <v>1050</v>
      </c>
      <c r="D53" s="187"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7"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7"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7"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20.6</v>
      </c>
      <c r="H53" s="187"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7.97</v>
      </c>
      <c r="I53" s="187"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6.73</v>
      </c>
      <c r="J53" s="187"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13.23</v>
      </c>
      <c r="K53" s="187"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2.69</v>
      </c>
      <c r="L53" s="187"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5.29</v>
      </c>
      <c r="M53" s="187"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17.49</v>
      </c>
      <c r="N53" s="187"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1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10.5714</v>
      </c>
      <c r="P53" s="187"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7"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7"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7"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21.12</v>
      </c>
      <c r="T53" s="187"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8.7</v>
      </c>
      <c r="U53" s="187"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5.93</v>
      </c>
      <c r="V53" s="187"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14.97</v>
      </c>
      <c r="W53" s="187"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2.89</v>
      </c>
      <c r="X53" s="187"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4.27</v>
      </c>
      <c r="Y53" s="187"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20.04</v>
      </c>
      <c r="Z53" s="187"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1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11.1314</v>
      </c>
      <c r="AB53" s="187"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7"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7"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7"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20.03</v>
      </c>
      <c r="AF53" s="187"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7.28</v>
      </c>
      <c r="AG53" s="187"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7.64</v>
      </c>
      <c r="AH53" s="187"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11.55</v>
      </c>
      <c r="AI53" s="187"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2.62</v>
      </c>
      <c r="AJ53" s="187"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6.62</v>
      </c>
      <c r="AK53" s="187"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14.7</v>
      </c>
      <c r="AL53" s="187"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10.0629</v>
      </c>
      <c r="AN53" s="216"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6"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6"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6"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21.61</v>
      </c>
      <c r="AR53" s="216"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9.49</v>
      </c>
      <c r="AS53" s="216"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5.22</v>
      </c>
      <c r="AT53" s="216"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16.72</v>
      </c>
      <c r="AU53" s="216"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3.25</v>
      </c>
      <c r="AV53" s="216"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3.51</v>
      </c>
      <c r="AW53" s="216"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22.07</v>
      </c>
      <c r="AX53" s="216"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11.6957</v>
      </c>
      <c r="AZ53" s="216"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6"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6"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6"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19.44</v>
      </c>
      <c r="BD53" s="216"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6.65</v>
      </c>
      <c r="BE53" s="216"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8.65</v>
      </c>
      <c r="BF53" s="216"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9.99</v>
      </c>
      <c r="BG53" s="216"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2.65</v>
      </c>
      <c r="BH53" s="216"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8.26</v>
      </c>
      <c r="BI53" s="216"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11.97</v>
      </c>
      <c r="BJ53" s="216"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9.6586</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15.44</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7.44</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6.39</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11.67</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2.69</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4.99</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12.94</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8.7943</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15.61</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8.06</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5.67</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12.93</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2.87</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4.1</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13.86</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9.0143</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15.22</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6.85</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7.19</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10.39</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2.63</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6.12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11.57</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8.5671</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15.75</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8.71</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5.03</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14.1</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3.2</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3.43</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14.2</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9.2029</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14.97</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6.3</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8.05</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9.14</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2.68</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7.44</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9.93</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8.3586</v>
      </c>
      <c r="DU53" s="217"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7"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7"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7"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20.97</v>
      </c>
      <c r="DY53" s="217"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16.52</v>
      </c>
      <c r="DZ53" s="217"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7.7</v>
      </c>
      <c r="EA53" s="217"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2.77</v>
      </c>
      <c r="EB53" s="217"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2.62</v>
      </c>
      <c r="EC53" s="217"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10.33</v>
      </c>
      <c r="ED53" s="217"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22.71</v>
      </c>
      <c r="EE53" s="217"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8"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11.9457</v>
      </c>
      <c r="EG53" s="217"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7"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7"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7"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20.43</v>
      </c>
      <c r="EK53" s="217"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17.48</v>
      </c>
      <c r="EL53" s="217"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8.71</v>
      </c>
      <c r="EM53" s="217"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2.99</v>
      </c>
      <c r="EN53" s="217"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217"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8.36</v>
      </c>
      <c r="EP53" s="217"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20.99</v>
      </c>
      <c r="EQ53" s="217"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8"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11.6643</v>
      </c>
      <c r="ES53" s="217"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7"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7"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7"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22.05</v>
      </c>
      <c r="EW53" s="217"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10.32</v>
      </c>
      <c r="EX53" s="217"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4.61</v>
      </c>
      <c r="EY53" s="217"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18.42</v>
      </c>
      <c r="EZ53" s="217"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3.77</v>
      </c>
      <c r="FA53" s="217"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3.01</v>
      </c>
      <c r="FB53" s="217"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23.32</v>
      </c>
      <c r="FC53" s="217"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8"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12.2143</v>
      </c>
      <c r="FE53" s="217"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7"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7"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7"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18.81</v>
      </c>
      <c r="FI53" s="217"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6.07</v>
      </c>
      <c r="FJ53" s="217"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9.76</v>
      </c>
      <c r="FK53" s="217"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8.57</v>
      </c>
      <c r="FL53" s="217"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2.77</v>
      </c>
      <c r="FM53" s="217"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10.21</v>
      </c>
      <c r="FN53" s="217"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9.5</v>
      </c>
      <c r="FO53" s="217"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8"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9.3843</v>
      </c>
      <c r="FQ53" s="217"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7"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7"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7"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2.76</v>
      </c>
      <c r="FU53" s="217"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8.93</v>
      </c>
      <c r="FV53" s="217"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5.71</v>
      </c>
      <c r="FW53" s="217"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8.76</v>
      </c>
      <c r="FX53" s="217"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19.8</v>
      </c>
      <c r="FY53" s="217"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217"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23.5</v>
      </c>
      <c r="GA53" s="217"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8"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10.3071</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15.57</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13.91</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7.23</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2.76</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2.64</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9.02</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14.17</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9.3286</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15.38</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14.51</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8.11</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2.97</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2.72</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7.52</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14.08</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9.3271</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15.84</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9.39</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4.48</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15.13</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3.68</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2.97</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13.96</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9.35</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14.68</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5.78</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8.98</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7.96</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2.8</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8.93</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8.24</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8.1957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2.79</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8.25</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5.47</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8.12</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15.18</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2.72</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13.82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8.05</v>
      </c>
    </row>
    <row r="54" customFormat="false" ht="15" hidden="false" customHeight="true" outlineLevel="0" collapsed="false">
      <c r="A54" s="219" t="s">
        <v>268</v>
      </c>
      <c r="B54" s="219" t="s">
        <v>249</v>
      </c>
      <c r="C54" s="220" t="n">
        <v>1100</v>
      </c>
      <c r="D54" s="221"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21"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21"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21"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20.5</v>
      </c>
      <c r="H54" s="221"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7.83</v>
      </c>
      <c r="I54" s="221"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6.61</v>
      </c>
      <c r="J54" s="221"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13.05</v>
      </c>
      <c r="K54" s="221"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2.6</v>
      </c>
      <c r="L54" s="221"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5.19</v>
      </c>
      <c r="M54" s="221"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17.32</v>
      </c>
      <c r="N54" s="221"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1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10.4429</v>
      </c>
      <c r="P54" s="221"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21"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21"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21"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21.05</v>
      </c>
      <c r="T54" s="221"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8.56</v>
      </c>
      <c r="U54" s="221"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5.82</v>
      </c>
      <c r="V54" s="221"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14.79</v>
      </c>
      <c r="W54" s="221"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2.81</v>
      </c>
      <c r="X54" s="221"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4.18</v>
      </c>
      <c r="Y54" s="221"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19.93</v>
      </c>
      <c r="Z54" s="221"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1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11.02</v>
      </c>
      <c r="AB54" s="221"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21"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21"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21"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19.92</v>
      </c>
      <c r="AF54" s="221"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7.16</v>
      </c>
      <c r="AG54" s="221"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7.51</v>
      </c>
      <c r="AH54" s="221"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11.38</v>
      </c>
      <c r="AI54" s="221"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2.52</v>
      </c>
      <c r="AJ54" s="221"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6.5</v>
      </c>
      <c r="AK54" s="221"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14.52</v>
      </c>
      <c r="AL54" s="221"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9.93</v>
      </c>
      <c r="AN54" s="222"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22"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22"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22"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21.56</v>
      </c>
      <c r="AR54" s="222"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9.33</v>
      </c>
      <c r="AS54" s="222"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5.12</v>
      </c>
      <c r="AT54" s="222"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16.55</v>
      </c>
      <c r="AU54" s="222"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3.17</v>
      </c>
      <c r="AV54" s="222"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3.43</v>
      </c>
      <c r="AW54" s="222"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22.05</v>
      </c>
      <c r="AX54" s="222"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11.6014</v>
      </c>
      <c r="AZ54" s="222"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22"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22"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22"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19.31</v>
      </c>
      <c r="BD54" s="222"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6.53</v>
      </c>
      <c r="BE54" s="222"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8.51</v>
      </c>
      <c r="BF54" s="222"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9.83</v>
      </c>
      <c r="BG54" s="222"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2.54</v>
      </c>
      <c r="BH54" s="222"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8.12</v>
      </c>
      <c r="BI54" s="222"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11.8</v>
      </c>
      <c r="BJ54" s="222"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9.52</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15.36</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7.31</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6.27</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11.51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2.6</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4.89</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12.81</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8.6786</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15.56</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7.92</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5.56</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12.77</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2.79</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4.01</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13.78</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8.9129</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15.13</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6.73</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7.06</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10.24</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2.53</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6</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11.42</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8.4443</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15.71</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8.57</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4.93</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13.95</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3.11</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3.34</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14.19</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9.1143</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14.87</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6.18</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7.92</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9</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2.57</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7.32</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9.79</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8.2357</v>
      </c>
      <c r="DU54" s="223"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23"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23"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23"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20.89</v>
      </c>
      <c r="DY54" s="223"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16.34</v>
      </c>
      <c r="DZ54" s="223"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7.57</v>
      </c>
      <c r="EA54" s="223"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2.68</v>
      </c>
      <c r="EB54" s="223"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2.52</v>
      </c>
      <c r="EC54" s="223"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10.17</v>
      </c>
      <c r="ED54" s="223"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22.75</v>
      </c>
      <c r="EE54" s="223"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8"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11.8457</v>
      </c>
      <c r="EG54" s="223"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23"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23"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23"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20.33</v>
      </c>
      <c r="EK54" s="223"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17.32</v>
      </c>
      <c r="EL54" s="223"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8.57</v>
      </c>
      <c r="EM54" s="223"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2.91</v>
      </c>
      <c r="EN54" s="223"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2.58</v>
      </c>
      <c r="EO54" s="223"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8.22</v>
      </c>
      <c r="EP54" s="223"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20.91</v>
      </c>
      <c r="EQ54" s="223"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8"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11.5486</v>
      </c>
      <c r="ES54" s="223"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23"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23"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23"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22.03</v>
      </c>
      <c r="EW54" s="223"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10.16</v>
      </c>
      <c r="EX54" s="223"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4.52</v>
      </c>
      <c r="EY54" s="223"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18.27</v>
      </c>
      <c r="EZ54" s="223"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3.69</v>
      </c>
      <c r="FA54" s="223"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2.92</v>
      </c>
      <c r="FB54" s="223"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23.46</v>
      </c>
      <c r="FC54" s="223"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8"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12.15</v>
      </c>
      <c r="FE54" s="223"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23"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23"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23"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18.67</v>
      </c>
      <c r="FI54" s="223"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5.96</v>
      </c>
      <c r="FJ54" s="223"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9.6</v>
      </c>
      <c r="FK54" s="223"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8.43</v>
      </c>
      <c r="FL54" s="223"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2.65</v>
      </c>
      <c r="FM54" s="223"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10.05</v>
      </c>
      <c r="FN54" s="223"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9.34</v>
      </c>
      <c r="FO54" s="223"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8"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9.2429</v>
      </c>
      <c r="FQ54" s="223"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23"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23"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23"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2.64</v>
      </c>
      <c r="FU54" s="223"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8.78</v>
      </c>
      <c r="FV54" s="223"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5.6</v>
      </c>
      <c r="FW54" s="223"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8.61</v>
      </c>
      <c r="FX54" s="223"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19.68</v>
      </c>
      <c r="FY54" s="223"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2.58</v>
      </c>
      <c r="FZ54" s="223"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23.68</v>
      </c>
      <c r="GA54" s="223"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8"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10.2243</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15.5</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13.76</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7.11</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2.67</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2.53</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8.87</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14.19</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9.2329</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15.3</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14.37</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7.97</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2.88</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2.61</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7.4</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14.02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9.2214</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15.83</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9.24</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4.38</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15.01</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3.59</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2.89</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14.04</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9.2829</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14.57</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5.68</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8.84</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7.83</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2.68</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8.79</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8.1</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8.07</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2.67</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8.11</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5.37</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7.99</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15.08</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2.61</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13.92</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7.9643</v>
      </c>
    </row>
    <row r="55" customFormat="false" ht="15" hidden="false" customHeight="true" outlineLevel="0" collapsed="false">
      <c r="A55" s="182" t="s">
        <v>269</v>
      </c>
      <c r="B55" s="182" t="s">
        <v>249</v>
      </c>
      <c r="C55" s="186" t="n">
        <v>1150</v>
      </c>
      <c r="D55" s="187"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7"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7"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7"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20.45</v>
      </c>
      <c r="H55" s="187"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7.72</v>
      </c>
      <c r="I55" s="187"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6.51</v>
      </c>
      <c r="J55" s="187"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12.9</v>
      </c>
      <c r="K55" s="187"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2.52</v>
      </c>
      <c r="L55" s="187"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5.11</v>
      </c>
      <c r="M55" s="187"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17.2</v>
      </c>
      <c r="N55" s="187"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1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10.3443</v>
      </c>
      <c r="P55" s="187"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7"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7"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7"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21.02</v>
      </c>
      <c r="T55" s="187"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8.44</v>
      </c>
      <c r="U55" s="187"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5.73</v>
      </c>
      <c r="V55" s="187"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14.65</v>
      </c>
      <c r="W55" s="187"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2.73</v>
      </c>
      <c r="X55" s="187"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4.1</v>
      </c>
      <c r="Y55" s="187"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19.86</v>
      </c>
      <c r="Z55" s="187"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1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10.9329</v>
      </c>
      <c r="AB55" s="187"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7"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7"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7"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19.85</v>
      </c>
      <c r="AF55" s="187"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7.05</v>
      </c>
      <c r="AG55" s="187"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7.4</v>
      </c>
      <c r="AH55" s="187"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11.24</v>
      </c>
      <c r="AI55" s="187"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2.43</v>
      </c>
      <c r="AJ55" s="187"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6.4</v>
      </c>
      <c r="AK55" s="187"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14.38</v>
      </c>
      <c r="AL55" s="187"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9.8214</v>
      </c>
      <c r="AN55" s="216"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6"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6"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6"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21.56</v>
      </c>
      <c r="AR55" s="216"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9.21</v>
      </c>
      <c r="AS55" s="216"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5.04</v>
      </c>
      <c r="AT55" s="216"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16.42</v>
      </c>
      <c r="AU55" s="216"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3.09</v>
      </c>
      <c r="AV55" s="216"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3.36</v>
      </c>
      <c r="AW55" s="216"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22.08</v>
      </c>
      <c r="AX55" s="216"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11.5371</v>
      </c>
      <c r="AZ55" s="216"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6"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6"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6"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19.22</v>
      </c>
      <c r="BD55" s="216"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6.44</v>
      </c>
      <c r="BE55" s="216"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8.39</v>
      </c>
      <c r="BF55" s="216"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9.7</v>
      </c>
      <c r="BG55" s="216"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2.44</v>
      </c>
      <c r="BH55" s="216"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8.01</v>
      </c>
      <c r="BI55" s="216"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11.66</v>
      </c>
      <c r="BJ55" s="216"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9.4086</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15.33</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7.2</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6.18</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11.38</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2.51</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4.81</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12.72</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8.59</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15.54</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7.81</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5.47</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12.65</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2.71</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3.93</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13.72</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8.8329</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15.08</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6.63</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6.96</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10.11</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2.44</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5.91</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11.31</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8.3486</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15.71</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8.45</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4.85</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13.84</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3.04</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3.27</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14.2</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9.0514</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14.8</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6.09</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7.81</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8.88</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2.47</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7.21</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9.67</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8.1329</v>
      </c>
      <c r="DU55" s="217"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7"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7"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7"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20.86</v>
      </c>
      <c r="DY55" s="217"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16.21</v>
      </c>
      <c r="DZ55" s="217"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7.46</v>
      </c>
      <c r="EA55" s="217"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2.6</v>
      </c>
      <c r="EB55" s="217"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2.42</v>
      </c>
      <c r="EC55" s="217"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10.04</v>
      </c>
      <c r="ED55" s="217"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22.84</v>
      </c>
      <c r="EE55" s="217"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8"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11.7757</v>
      </c>
      <c r="EG55" s="217"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7"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7"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7"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20.27</v>
      </c>
      <c r="EK55" s="217"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17.19</v>
      </c>
      <c r="EL55" s="217"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8.45</v>
      </c>
      <c r="EM55" s="217"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2.84</v>
      </c>
      <c r="EN55" s="217"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2.48</v>
      </c>
      <c r="EO55" s="217"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8.11</v>
      </c>
      <c r="EP55" s="217"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20.88</v>
      </c>
      <c r="EQ55" s="217"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8"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11.46</v>
      </c>
      <c r="ES55" s="217"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7"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7"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7"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22.06</v>
      </c>
      <c r="EW55" s="217"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10.03</v>
      </c>
      <c r="EX55" s="217"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4.44</v>
      </c>
      <c r="EY55" s="217"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18.16</v>
      </c>
      <c r="EZ55" s="217"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3.61</v>
      </c>
      <c r="FA55" s="217"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2.85</v>
      </c>
      <c r="FB55" s="217"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23.63</v>
      </c>
      <c r="FC55" s="217"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8"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12.1114</v>
      </c>
      <c r="FE55" s="217"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7"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7"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7"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18.57</v>
      </c>
      <c r="FI55" s="217"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5.87</v>
      </c>
      <c r="FJ55" s="217"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9.48</v>
      </c>
      <c r="FK55" s="217"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8.31</v>
      </c>
      <c r="FL55" s="217"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2.54</v>
      </c>
      <c r="FM55" s="217"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9.92</v>
      </c>
      <c r="FN55" s="217"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9.22</v>
      </c>
      <c r="FO55" s="217"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8"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9.13</v>
      </c>
      <c r="FQ55" s="217"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7"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7"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7"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2.53</v>
      </c>
      <c r="FU55" s="217"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8.66</v>
      </c>
      <c r="FV55" s="217"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5.51</v>
      </c>
      <c r="FW55" s="217"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8.5</v>
      </c>
      <c r="FX55" s="217"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19.6</v>
      </c>
      <c r="FY55" s="217"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2.47</v>
      </c>
      <c r="FZ55" s="217"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23.89</v>
      </c>
      <c r="GA55" s="217"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8"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10.1657</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15.48</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13.65</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7</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2.59</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2.44</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8.76</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14.24</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9.1657</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15.26</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14.27</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7.86</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2.81</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7.29</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14</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9.1414</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15.85</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9.12</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4.31</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14.92</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3.52</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2.81</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14.14</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9.2386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14.48</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5.59</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8.72</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7.72</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2.57</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8.67</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7.99</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7.9629</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2.56</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8</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5.28</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7.87</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15.02</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14.05</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7.8971</v>
      </c>
    </row>
    <row r="56" customFormat="false" ht="15" hidden="false" customHeight="true" outlineLevel="0" collapsed="false">
      <c r="A56" s="219" t="s">
        <v>270</v>
      </c>
      <c r="B56" s="219" t="s">
        <v>249</v>
      </c>
      <c r="C56" s="220" t="n">
        <v>1200</v>
      </c>
      <c r="D56" s="221"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21"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21"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21"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20.44</v>
      </c>
      <c r="H56" s="221"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7.63</v>
      </c>
      <c r="I56" s="221"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6.43</v>
      </c>
      <c r="J56" s="221"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12.79</v>
      </c>
      <c r="K56" s="221"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2.44</v>
      </c>
      <c r="L56" s="221"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5.03</v>
      </c>
      <c r="M56" s="221"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17.11</v>
      </c>
      <c r="N56" s="221"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1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10.2671</v>
      </c>
      <c r="P56" s="221"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21"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21"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21"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21.04</v>
      </c>
      <c r="T56" s="221"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8.34</v>
      </c>
      <c r="U56" s="221"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5.65</v>
      </c>
      <c r="V56" s="221"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14.54</v>
      </c>
      <c r="W56" s="221"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2.67</v>
      </c>
      <c r="X56" s="221"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4.04</v>
      </c>
      <c r="Y56" s="221"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19.83</v>
      </c>
      <c r="Z56" s="221"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1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10.8729</v>
      </c>
      <c r="AB56" s="221"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21"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21"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21"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19.82</v>
      </c>
      <c r="AF56" s="221"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6.96</v>
      </c>
      <c r="AG56" s="221"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7.31</v>
      </c>
      <c r="AH56" s="221"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11.13</v>
      </c>
      <c r="AI56" s="221"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2.35</v>
      </c>
      <c r="AJ56" s="221"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6.32</v>
      </c>
      <c r="AK56" s="221"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14.27</v>
      </c>
      <c r="AL56" s="221"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9.7371</v>
      </c>
      <c r="AN56" s="222"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22"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22"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22"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21.6</v>
      </c>
      <c r="AR56" s="222"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9.11</v>
      </c>
      <c r="AS56" s="222"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4.97</v>
      </c>
      <c r="AT56" s="222"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16.32</v>
      </c>
      <c r="AU56" s="222"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3.03</v>
      </c>
      <c r="AV56" s="222"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3.3</v>
      </c>
      <c r="AW56" s="222"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22.15</v>
      </c>
      <c r="AX56" s="222"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11.4971</v>
      </c>
      <c r="AZ56" s="222"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22"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22"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22"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19.17</v>
      </c>
      <c r="BD56" s="222"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6.35</v>
      </c>
      <c r="BE56" s="222"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8.29</v>
      </c>
      <c r="BF56" s="222"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9.6</v>
      </c>
      <c r="BG56" s="222"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2.36</v>
      </c>
      <c r="BH56" s="222"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7.91</v>
      </c>
      <c r="BI56" s="222"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11.55</v>
      </c>
      <c r="BJ56" s="222"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9.3186</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15.32</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7.11</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6.1</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11.28</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2.44</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4.74</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12.65</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8.52</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15.54</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7.72</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5.4</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12.55</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2.64</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3.87</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13.7</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8.7743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15.05</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6.54</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6.87</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10.01</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2.36</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5.83</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11.22</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8.2686</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15.74</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8.36</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4.78</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13.76</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2.98</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3.2</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14.24</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9.0086</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14.76</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6.01</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7.71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8.78</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2.37</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7.12</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9.57</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8.0457</v>
      </c>
      <c r="DU56" s="223"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23"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23"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23"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20.86</v>
      </c>
      <c r="DY56" s="223"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16.11</v>
      </c>
      <c r="DZ56" s="223"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7.37</v>
      </c>
      <c r="EA56" s="223"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2.53</v>
      </c>
      <c r="EB56" s="223"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2.34</v>
      </c>
      <c r="EC56" s="223"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9.93</v>
      </c>
      <c r="ED56" s="223"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22.96</v>
      </c>
      <c r="EE56" s="223"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8"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11.7286</v>
      </c>
      <c r="EG56" s="223"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23"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23"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23"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20.26</v>
      </c>
      <c r="EK56" s="223"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17.11</v>
      </c>
      <c r="EL56" s="223"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8.35</v>
      </c>
      <c r="EM56" s="223"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2.77</v>
      </c>
      <c r="EN56" s="223"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2.38</v>
      </c>
      <c r="EO56" s="223"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8.01</v>
      </c>
      <c r="EP56" s="223"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20.88</v>
      </c>
      <c r="EQ56" s="223"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8"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11.3943</v>
      </c>
      <c r="ES56" s="223"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23"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23"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23"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22.13</v>
      </c>
      <c r="EW56" s="223"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9.92</v>
      </c>
      <c r="EX56" s="223"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4.37</v>
      </c>
      <c r="EY56" s="223"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18.09</v>
      </c>
      <c r="EZ56" s="223"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3.55</v>
      </c>
      <c r="FA56" s="223"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2.78</v>
      </c>
      <c r="FB56" s="223"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23.84</v>
      </c>
      <c r="FC56" s="223"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8"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12.0971</v>
      </c>
      <c r="FE56" s="223"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23"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23"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23"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18.5</v>
      </c>
      <c r="FI56" s="223"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5.79</v>
      </c>
      <c r="FJ56" s="223"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9.37</v>
      </c>
      <c r="FK56" s="223"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8.21</v>
      </c>
      <c r="FL56" s="223"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2.44</v>
      </c>
      <c r="FM56" s="223"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9.81</v>
      </c>
      <c r="FN56" s="223"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9.12</v>
      </c>
      <c r="FO56" s="223"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8"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9.0343</v>
      </c>
      <c r="FQ56" s="223"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23"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23"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23"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2.44</v>
      </c>
      <c r="FU56" s="223"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8.56</v>
      </c>
      <c r="FV56" s="223"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5.44</v>
      </c>
      <c r="FW56" s="223"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8.4</v>
      </c>
      <c r="FX56" s="223"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19.56</v>
      </c>
      <c r="FY56" s="223"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2.38</v>
      </c>
      <c r="FZ56" s="223"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24.15</v>
      </c>
      <c r="GA56" s="223"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8"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10.1329</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15.48</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13.56</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6.92</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2.52</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2.35</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8.66</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14.31</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9.1143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15.24</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14.19</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7.77</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2.74</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2.41</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7.2</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14</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9.0786</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15.89</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9.02</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4.24</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14.86</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3.46</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2.74</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14.26</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9.21</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14.43</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5.51</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8.62</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7.62</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2.47</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8.57</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7.9</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7.8743</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2.46</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7.9</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5.21</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7.78</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14.99</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2.41</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14.19</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7.8486</v>
      </c>
    </row>
    <row r="57" customFormat="false" ht="15" hidden="false" customHeight="true" outlineLevel="0" collapsed="false">
      <c r="A57" s="205" t="s">
        <v>271</v>
      </c>
      <c r="B57" s="206" t="s">
        <v>248</v>
      </c>
      <c r="C57" s="207" t="n">
        <v>1250</v>
      </c>
      <c r="D57" s="208"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8"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8"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8"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20.47</v>
      </c>
      <c r="H57" s="208"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7.55</v>
      </c>
      <c r="I57" s="208"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6.36</v>
      </c>
      <c r="J57" s="208"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12.7</v>
      </c>
      <c r="K57" s="208"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2.38</v>
      </c>
      <c r="L57" s="208"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4.98</v>
      </c>
      <c r="M57" s="208"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17.06</v>
      </c>
      <c r="N57" s="208"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09"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10.2143</v>
      </c>
      <c r="P57" s="208"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8"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8"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8"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21.09</v>
      </c>
      <c r="T57" s="208"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8.26</v>
      </c>
      <c r="U57" s="208"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5.59</v>
      </c>
      <c r="V57" s="208"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14.46</v>
      </c>
      <c r="W57" s="208"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2.61</v>
      </c>
      <c r="X57" s="208"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3.98</v>
      </c>
      <c r="Y57" s="208"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19.84</v>
      </c>
      <c r="Z57" s="208"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09"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10.8329</v>
      </c>
      <c r="AB57" s="208"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8"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8"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8"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19.83</v>
      </c>
      <c r="AF57" s="208"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6.89</v>
      </c>
      <c r="AG57" s="208"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7.24</v>
      </c>
      <c r="AH57" s="208"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11.05</v>
      </c>
      <c r="AI57" s="208"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2.27</v>
      </c>
      <c r="AJ57" s="208"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6.25</v>
      </c>
      <c r="AK57" s="208"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14.19</v>
      </c>
      <c r="AL57" s="208"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10"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9.6743</v>
      </c>
      <c r="AN57" s="211"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11"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11"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11"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21.68</v>
      </c>
      <c r="AR57" s="211"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9.02</v>
      </c>
      <c r="AS57" s="211"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4.91</v>
      </c>
      <c r="AT57" s="211"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16.26</v>
      </c>
      <c r="AU57" s="211"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2.98</v>
      </c>
      <c r="AV57" s="211"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3.24</v>
      </c>
      <c r="AW57" s="211"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22.26</v>
      </c>
      <c r="AX57" s="211"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10"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11.4786</v>
      </c>
      <c r="AZ57" s="211"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11"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11"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11"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19.16</v>
      </c>
      <c r="BD57" s="211"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6.29</v>
      </c>
      <c r="BE57" s="211"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8.21</v>
      </c>
      <c r="BF57" s="211"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9.51</v>
      </c>
      <c r="BG57" s="211"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2.27</v>
      </c>
      <c r="BH57" s="211"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7.84</v>
      </c>
      <c r="BI57" s="211"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11.46</v>
      </c>
      <c r="BJ57" s="211"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10"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9.2486</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15.33</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7.04</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6.03</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11.2</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2.37</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4.68</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12.61</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8.4657</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15.58</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7.64</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5.34</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12.48</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2.58</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3.81</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13.7</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8.7329</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15.06</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6.47</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6.8</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9.93</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2.28</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5.77</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11.15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8.2086</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15.79</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8.28</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4.72</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13.7</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2.92</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3.15</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14.31</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8.9814</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14.75</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5.94</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7.64</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8.7</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2.29</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7.05</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9.49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7.98</v>
      </c>
      <c r="DU57" s="212"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12"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12"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12"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20.9</v>
      </c>
      <c r="DY57" s="212"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16.04</v>
      </c>
      <c r="DZ57" s="212"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7.29</v>
      </c>
      <c r="EA57" s="212"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2.47</v>
      </c>
      <c r="EB57" s="212"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2.26</v>
      </c>
      <c r="EC57" s="212"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9.84</v>
      </c>
      <c r="ED57" s="212"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23.12</v>
      </c>
      <c r="EE57" s="212"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13"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11.7029</v>
      </c>
      <c r="EG57" s="212"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12"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12"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12"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20.28</v>
      </c>
      <c r="EK57" s="212"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17.05</v>
      </c>
      <c r="EL57" s="212"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8.27</v>
      </c>
      <c r="EM57" s="212"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2.71</v>
      </c>
      <c r="EN57" s="212"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v>
      </c>
      <c r="EO57" s="212"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7.94</v>
      </c>
      <c r="EP57" s="212"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20.93</v>
      </c>
      <c r="EQ57" s="212"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13"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11.3543</v>
      </c>
      <c r="ES57" s="212"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12"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12"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12"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22.23</v>
      </c>
      <c r="EW57" s="212"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9.83</v>
      </c>
      <c r="EX57" s="212"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4.32</v>
      </c>
      <c r="EY57" s="212"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18.06</v>
      </c>
      <c r="EZ57" s="212"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3.5</v>
      </c>
      <c r="FA57" s="212"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2.73</v>
      </c>
      <c r="FB57" s="212"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24.09</v>
      </c>
      <c r="FC57" s="212"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13"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12.1086</v>
      </c>
      <c r="FE57" s="212"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12"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12"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12"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18.48</v>
      </c>
      <c r="FI57" s="212"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5.73</v>
      </c>
      <c r="FJ57" s="212"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9.29</v>
      </c>
      <c r="FK57" s="212"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8.13</v>
      </c>
      <c r="FL57" s="212"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2.35</v>
      </c>
      <c r="FM57" s="212"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9.73</v>
      </c>
      <c r="FN57" s="212"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9.03</v>
      </c>
      <c r="FO57" s="212"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13"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8.9629</v>
      </c>
      <c r="FQ57" s="212"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12"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12"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12"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2.35</v>
      </c>
      <c r="FU57" s="212"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8.48</v>
      </c>
      <c r="FV57" s="212"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5.38</v>
      </c>
      <c r="FW57" s="212"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8.32</v>
      </c>
      <c r="FX57" s="212"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19.56</v>
      </c>
      <c r="FY57" s="212"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2.29</v>
      </c>
      <c r="FZ57" s="212"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24.43</v>
      </c>
      <c r="GA57" s="212"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13"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10.1157</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15.51</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13.5</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6.85</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2.46</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2.27</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8.58</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14.41</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9.0829</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15.25</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14.15</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7.69</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2.69</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2.32</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7.13</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14.02</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9.0357</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15.97</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8.94</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4.18</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14.82</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3.4</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2.69</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14.4</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9.2</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14.41</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5.45</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8.54</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7.55</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2.38</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8.5</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7.82</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7.8071</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2.37</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7.83</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5.15</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7.7</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14.98</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2.32</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14.36</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7.8157</v>
      </c>
    </row>
    <row r="58" customFormat="false" ht="15" hidden="false" customHeight="true" outlineLevel="0" collapsed="false">
      <c r="A58" s="219" t="s">
        <v>272</v>
      </c>
      <c r="B58" s="219" t="s">
        <v>249</v>
      </c>
      <c r="C58" s="220" t="n">
        <v>1300</v>
      </c>
      <c r="D58" s="221"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21"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21"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21"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20.53</v>
      </c>
      <c r="H58" s="221"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7.49</v>
      </c>
      <c r="I58" s="221"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6.31</v>
      </c>
      <c r="J58" s="221"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12.64</v>
      </c>
      <c r="K58" s="221"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2.32</v>
      </c>
      <c r="L58" s="221"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4.93</v>
      </c>
      <c r="M58" s="221"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17.03</v>
      </c>
      <c r="N58" s="221"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1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10.1786</v>
      </c>
      <c r="P58" s="221"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21"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21"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21"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21.17</v>
      </c>
      <c r="T58" s="221"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8.2</v>
      </c>
      <c r="U58" s="221"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5.54</v>
      </c>
      <c r="V58" s="221"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14.4</v>
      </c>
      <c r="W58" s="221"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2.56</v>
      </c>
      <c r="X58" s="221"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3.94</v>
      </c>
      <c r="Y58" s="221"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19.87</v>
      </c>
      <c r="Z58" s="221"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1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10.8114</v>
      </c>
      <c r="AB58" s="221"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21"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21"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21"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19.86</v>
      </c>
      <c r="AF58" s="221"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6.84</v>
      </c>
      <c r="AG58" s="221"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7.18</v>
      </c>
      <c r="AH58" s="221"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10.98</v>
      </c>
      <c r="AI58" s="221"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2.21</v>
      </c>
      <c r="AJ58" s="221"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6.2</v>
      </c>
      <c r="AK58" s="221"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14.13</v>
      </c>
      <c r="AL58" s="221"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9.6286</v>
      </c>
      <c r="AN58" s="222"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22"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22"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22"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21.78</v>
      </c>
      <c r="AR58" s="222"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8.96</v>
      </c>
      <c r="AS58" s="222"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4.86</v>
      </c>
      <c r="AT58" s="222"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16.23</v>
      </c>
      <c r="AU58" s="222"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2.93</v>
      </c>
      <c r="AV58" s="222"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3.2</v>
      </c>
      <c r="AW58" s="222"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22.39</v>
      </c>
      <c r="AX58" s="222"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11.4786</v>
      </c>
      <c r="AZ58" s="222"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22"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22"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22"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19.18</v>
      </c>
      <c r="BD58" s="222"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6.23</v>
      </c>
      <c r="BE58" s="222"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8.15</v>
      </c>
      <c r="BF58" s="222"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9.45</v>
      </c>
      <c r="BG58" s="222"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2.2</v>
      </c>
      <c r="BH58" s="222"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7.78</v>
      </c>
      <c r="BI58" s="222"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11.39</v>
      </c>
      <c r="BJ58" s="222"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9.1971</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15.38</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6.98</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5.98</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11.15</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2.31</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4.63</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12.59</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8.4314</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15.64</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7.58</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5.29</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12.43</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2.53</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3.77</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13.73</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8.71</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15.08</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6.42</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6.74</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9.87</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2.21</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5.71</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11.1</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8.1614</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15.87</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8.22</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4.67</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13.67</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2.87</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3.1</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14.39</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8.97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14.76</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5.89</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7.58</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8.64</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2.21</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6.99</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9.44</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7.93</v>
      </c>
      <c r="DU58" s="223"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23"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23"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23"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20.98</v>
      </c>
      <c r="DY58" s="223"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16.01</v>
      </c>
      <c r="DZ58" s="223"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7.23</v>
      </c>
      <c r="EA58" s="223"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2.42</v>
      </c>
      <c r="EB58" s="223"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2.19</v>
      </c>
      <c r="EC58" s="223"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9.78</v>
      </c>
      <c r="ED58" s="223"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23.31</v>
      </c>
      <c r="EE58" s="223"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8"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11.7029</v>
      </c>
      <c r="EG58" s="223"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23"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23"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23"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20.33</v>
      </c>
      <c r="EK58" s="223"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17.03</v>
      </c>
      <c r="EL58" s="223"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8.21</v>
      </c>
      <c r="EM58" s="223"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2.67</v>
      </c>
      <c r="EN58" s="223"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2.22</v>
      </c>
      <c r="EO58" s="223"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7.88</v>
      </c>
      <c r="EP58" s="223"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21</v>
      </c>
      <c r="EQ58" s="223"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8"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11.3343</v>
      </c>
      <c r="ES58" s="223"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23"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23"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23"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22.36</v>
      </c>
      <c r="EW58" s="223"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9.77</v>
      </c>
      <c r="EX58" s="223"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4.27</v>
      </c>
      <c r="EY58" s="223"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18.05</v>
      </c>
      <c r="EZ58" s="223"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3.45</v>
      </c>
      <c r="FA58" s="223"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2.68</v>
      </c>
      <c r="FB58" s="223"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24.36</v>
      </c>
      <c r="FC58" s="223"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8"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12.1343</v>
      </c>
      <c r="FE58" s="223"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23"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23"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23"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18.48</v>
      </c>
      <c r="FI58" s="223"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5.68</v>
      </c>
      <c r="FJ58" s="223"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9.22</v>
      </c>
      <c r="FK58" s="223"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8.07</v>
      </c>
      <c r="FL58" s="223"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2.27</v>
      </c>
      <c r="FM58" s="223"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9.66</v>
      </c>
      <c r="FN58" s="223"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8.97</v>
      </c>
      <c r="FO58" s="223"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8"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8.9071</v>
      </c>
      <c r="FQ58" s="223"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23"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23"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23"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2.26</v>
      </c>
      <c r="FU58" s="223"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8.42</v>
      </c>
      <c r="FV58" s="223"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5.33</v>
      </c>
      <c r="FW58" s="223"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8.26</v>
      </c>
      <c r="FX58" s="223"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19.59</v>
      </c>
      <c r="FY58" s="223"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2.22</v>
      </c>
      <c r="FZ58" s="223"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24.74</v>
      </c>
      <c r="GA58" s="223"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8"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10.1171</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15.56</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13.47</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6.79</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2.41</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2.2</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8.52</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14.52</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9.0671</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15.29</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14.13</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7.63</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2.64</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2.24</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7.07</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14.07</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9.01</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16.06</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8.88</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4.14</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14.82</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3.36</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2.64</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14.56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9.2086</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14.41</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5.39</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8.48</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7.49</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2.29</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8.44</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7.76</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7.7514</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2.28</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7.77</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5.1</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7.65</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15.01</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2.24</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14.54</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7.7986</v>
      </c>
    </row>
    <row r="59" customFormat="false" ht="15" hidden="false" customHeight="true" outlineLevel="0" collapsed="false">
      <c r="A59" s="182" t="s">
        <v>273</v>
      </c>
      <c r="B59" s="182" t="s">
        <v>249</v>
      </c>
      <c r="C59" s="186" t="n">
        <v>1350</v>
      </c>
      <c r="D59" s="187"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7"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7"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7"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20.61</v>
      </c>
      <c r="H59" s="187"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7.45</v>
      </c>
      <c r="I59" s="187"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6.27</v>
      </c>
      <c r="J59" s="187"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12.6</v>
      </c>
      <c r="K59" s="187"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2.27</v>
      </c>
      <c r="L59" s="187"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4.89</v>
      </c>
      <c r="M59" s="187"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17.04</v>
      </c>
      <c r="N59" s="187"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14"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10.1614</v>
      </c>
      <c r="P59" s="187"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7"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7"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7"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21.28</v>
      </c>
      <c r="T59" s="187"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8.15</v>
      </c>
      <c r="U59" s="187"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5.49</v>
      </c>
      <c r="V59" s="187"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14.37</v>
      </c>
      <c r="W59" s="187"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2.51</v>
      </c>
      <c r="X59" s="187"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3.9</v>
      </c>
      <c r="Y59" s="187"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19.94</v>
      </c>
      <c r="Z59" s="187"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14"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10.8057</v>
      </c>
      <c r="AB59" s="187"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7"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7"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7"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19.93</v>
      </c>
      <c r="AF59" s="187"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6.79</v>
      </c>
      <c r="AG59" s="187"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7.13</v>
      </c>
      <c r="AH59" s="187"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10.93</v>
      </c>
      <c r="AI59" s="187"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2.15</v>
      </c>
      <c r="AJ59" s="187"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6.16</v>
      </c>
      <c r="AK59" s="187"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14.1</v>
      </c>
      <c r="AL59" s="187"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5"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9.5986</v>
      </c>
      <c r="AN59" s="216"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6"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6"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6"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21.92</v>
      </c>
      <c r="AR59" s="216"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8.91</v>
      </c>
      <c r="AS59" s="216"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4.82</v>
      </c>
      <c r="AT59" s="216"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16.22</v>
      </c>
      <c r="AU59" s="216"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2.89</v>
      </c>
      <c r="AV59" s="216"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3.16</v>
      </c>
      <c r="AW59" s="216"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22.56</v>
      </c>
      <c r="AX59" s="216"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5"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11.4971</v>
      </c>
      <c r="AZ59" s="216"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6"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6"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6"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19.23</v>
      </c>
      <c r="BD59" s="216"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6.19</v>
      </c>
      <c r="BE59" s="216"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8.1</v>
      </c>
      <c r="BF59" s="216"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9.4</v>
      </c>
      <c r="BG59" s="216"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2.13</v>
      </c>
      <c r="BH59" s="216"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7.73</v>
      </c>
      <c r="BI59" s="216"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11.35</v>
      </c>
      <c r="BJ59" s="216"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5"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9.1614</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15.44</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6.94</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5.93</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11.11</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2.26</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4.59</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12.59</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8.4086</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15.72</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7.54</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5.25</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12.4</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2.49</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3.73</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13.77</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8.7</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15.13</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6.37</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6.7</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9.82</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2.15</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5.67</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11.08</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8.1314</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15.96</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8.17</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4.63</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13.66</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2.83</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3.06</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14.5</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8.9729</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14.79</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5.84</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7.53</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8.59</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2.15</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6.95</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9.4</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7.8929</v>
      </c>
      <c r="DU59" s="217"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7"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7"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7"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21.08</v>
      </c>
      <c r="DY59" s="217"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15.99</v>
      </c>
      <c r="DZ59" s="217"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7.19</v>
      </c>
      <c r="EA59" s="217"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2.37</v>
      </c>
      <c r="EB59" s="217"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2.13</v>
      </c>
      <c r="EC59" s="217"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9.73</v>
      </c>
      <c r="ED59" s="217"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23.53</v>
      </c>
      <c r="EE59" s="217"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8"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11.7171</v>
      </c>
      <c r="EG59" s="217"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7"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7"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7"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20.41</v>
      </c>
      <c r="EK59" s="217"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17.03</v>
      </c>
      <c r="EL59" s="217"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8.16</v>
      </c>
      <c r="EM59" s="217"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2.62</v>
      </c>
      <c r="EN59" s="217"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2.15</v>
      </c>
      <c r="EO59" s="217"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7.83</v>
      </c>
      <c r="EP59" s="217"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21.1</v>
      </c>
      <c r="EQ59" s="217"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8"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11.3286</v>
      </c>
      <c r="ES59" s="217"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7"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7"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7"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22.53</v>
      </c>
      <c r="EW59" s="217"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9.72</v>
      </c>
      <c r="EX59" s="217"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4.24</v>
      </c>
      <c r="EY59" s="217"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18.07</v>
      </c>
      <c r="EZ59" s="217"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3.42</v>
      </c>
      <c r="FA59" s="217"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2.64</v>
      </c>
      <c r="FB59" s="217"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24.66</v>
      </c>
      <c r="FC59" s="217"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8"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12.1829</v>
      </c>
      <c r="FE59" s="217"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7"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7"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7"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18.51</v>
      </c>
      <c r="FI59" s="217"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5.63</v>
      </c>
      <c r="FJ59" s="217"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9.17</v>
      </c>
      <c r="FK59" s="217"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8.02</v>
      </c>
      <c r="FL59" s="217"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2.19</v>
      </c>
      <c r="FM59" s="217"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9.61</v>
      </c>
      <c r="FN59" s="217"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8.92</v>
      </c>
      <c r="FO59" s="217"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8"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8.8643</v>
      </c>
      <c r="FQ59" s="217"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7"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7"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7"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2.19</v>
      </c>
      <c r="FU59" s="217"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8.37</v>
      </c>
      <c r="FV59" s="217"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5.29</v>
      </c>
      <c r="FW59" s="217"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8.21</v>
      </c>
      <c r="FX59" s="217"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19.65</v>
      </c>
      <c r="FY59" s="217"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2.15</v>
      </c>
      <c r="FZ59" s="217"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25.08</v>
      </c>
      <c r="GA59" s="217"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8"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10.1343</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15.63</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13.46</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6.74</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2.36</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2.14</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8.48</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14.66</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9.0671</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15.35</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14.13</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7.58</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2.59</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2.17</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7.03</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14.14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8.9986</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16.17</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8.83</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4.1</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14.83</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3.32</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2.59</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14.74</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9.2257</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14.43</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5.35</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8.43</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7.44</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2.21</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8.39</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7.72</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7.71</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2.21</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7.72</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5.06</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7.6</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15.05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2.17</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14.73</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7.7914</v>
      </c>
    </row>
    <row r="60" customFormat="false" ht="15" hidden="false" customHeight="true" outlineLevel="0" collapsed="false">
      <c r="A60" s="219" t="s">
        <v>274</v>
      </c>
      <c r="B60" s="219" t="s">
        <v>249</v>
      </c>
      <c r="C60" s="220" t="n">
        <v>1400</v>
      </c>
      <c r="D60" s="221"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21"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21"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21"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20.72</v>
      </c>
      <c r="H60" s="221"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7.41</v>
      </c>
      <c r="I60" s="221"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6.23</v>
      </c>
      <c r="J60" s="221"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12.58</v>
      </c>
      <c r="K60" s="221"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2.23</v>
      </c>
      <c r="L60" s="221"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4.86</v>
      </c>
      <c r="M60" s="221"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17.06</v>
      </c>
      <c r="N60" s="221"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1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10.1557</v>
      </c>
      <c r="P60" s="221"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21"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21"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21"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21.41</v>
      </c>
      <c r="T60" s="221"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8.12</v>
      </c>
      <c r="U60" s="221"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5.46</v>
      </c>
      <c r="V60" s="221"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14.36</v>
      </c>
      <c r="W60" s="221"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2.48</v>
      </c>
      <c r="X60" s="221"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3.87</v>
      </c>
      <c r="Y60" s="221"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20.03</v>
      </c>
      <c r="Z60" s="221"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1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10.8186</v>
      </c>
      <c r="AB60" s="221"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21"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21"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21"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20.02</v>
      </c>
      <c r="AF60" s="221"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6.76</v>
      </c>
      <c r="AG60" s="221"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7.1</v>
      </c>
      <c r="AH60" s="221"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10.9</v>
      </c>
      <c r="AI60" s="221"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2.1</v>
      </c>
      <c r="AJ60" s="221"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6.12</v>
      </c>
      <c r="AK60" s="221"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14.09</v>
      </c>
      <c r="AL60" s="221"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9.5843</v>
      </c>
      <c r="AN60" s="222"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22"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22"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22"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22.08</v>
      </c>
      <c r="AR60" s="222"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8.88</v>
      </c>
      <c r="AS60" s="222"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4.79</v>
      </c>
      <c r="AT60" s="222"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16.23</v>
      </c>
      <c r="AU60" s="222"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2.86</v>
      </c>
      <c r="AV60" s="222"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3.13</v>
      </c>
      <c r="AW60" s="222"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22.74</v>
      </c>
      <c r="AX60" s="222"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11.53</v>
      </c>
      <c r="AZ60" s="222"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22"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22"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22"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19.3</v>
      </c>
      <c r="BD60" s="222"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6.15</v>
      </c>
      <c r="BE60" s="222"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8.07</v>
      </c>
      <c r="BF60" s="222"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9.37</v>
      </c>
      <c r="BG60" s="222"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2.07</v>
      </c>
      <c r="BH60" s="222"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7.69</v>
      </c>
      <c r="BI60" s="222"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11.32</v>
      </c>
      <c r="BJ60" s="222"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9.1386</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15.52</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6.9</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5.9</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11.09</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2.22</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4.56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12.6</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8.3986</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15.81</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7.5</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5.21</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12.39</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2.45</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3.7</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13.83</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8.6986</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15.2</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6.34</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6.66</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9.79</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2.1</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5.64</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11.06</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8.1129</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16.07</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8.14</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4.6</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13.67</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2.8</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3.03</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14.61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8.9886</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14.85</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5.81</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7.5</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8.56</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2.08</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6.91</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9.37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7.8686</v>
      </c>
      <c r="DU60" s="223"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23"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23"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23"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21.21</v>
      </c>
      <c r="DY60" s="223"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16</v>
      </c>
      <c r="DZ60" s="223"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7.15</v>
      </c>
      <c r="EA60" s="223"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2.33</v>
      </c>
      <c r="EB60" s="223"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2.07</v>
      </c>
      <c r="EC60" s="223"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9.69</v>
      </c>
      <c r="ED60" s="223"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23.77</v>
      </c>
      <c r="EE60" s="223"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8"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11.7457</v>
      </c>
      <c r="EG60" s="223"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23"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23"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23"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20.51</v>
      </c>
      <c r="EK60" s="223"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17.06</v>
      </c>
      <c r="EL60" s="223"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8.13</v>
      </c>
      <c r="EM60" s="223"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2.59</v>
      </c>
      <c r="EN60" s="223"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2.08</v>
      </c>
      <c r="EO60" s="223"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7.79</v>
      </c>
      <c r="EP60" s="223"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21.23</v>
      </c>
      <c r="EQ60" s="223"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8"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11.3414</v>
      </c>
      <c r="ES60" s="223"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23"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23"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23"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22.71</v>
      </c>
      <c r="EW60" s="223"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9.68</v>
      </c>
      <c r="EX60" s="223"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4.21</v>
      </c>
      <c r="EY60" s="223"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18.11</v>
      </c>
      <c r="EZ60" s="223"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3.39</v>
      </c>
      <c r="FA60" s="223"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2.6</v>
      </c>
      <c r="FB60" s="223"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24.98</v>
      </c>
      <c r="FC60" s="223"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8"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12.24</v>
      </c>
      <c r="FE60" s="223"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23"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23"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23"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18.56</v>
      </c>
      <c r="FI60" s="223"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5.6</v>
      </c>
      <c r="FJ60" s="223"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9.14</v>
      </c>
      <c r="FK60" s="223"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7.99</v>
      </c>
      <c r="FL60" s="223"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2.12</v>
      </c>
      <c r="FM60" s="223"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9.58</v>
      </c>
      <c r="FN60" s="223"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8.89</v>
      </c>
      <c r="FO60" s="223"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8"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8.84</v>
      </c>
      <c r="FQ60" s="223"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23"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23"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23"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2.12</v>
      </c>
      <c r="FU60" s="223"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8.34</v>
      </c>
      <c r="FV60" s="223"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5.25</v>
      </c>
      <c r="FW60" s="223"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8.17</v>
      </c>
      <c r="FX60" s="223"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19.73</v>
      </c>
      <c r="FY60" s="223"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2.08</v>
      </c>
      <c r="FZ60" s="223"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25.43</v>
      </c>
      <c r="GA60" s="223"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8"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10.16</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15.73</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13.46</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6.71</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2.31</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2.08</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8.44</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14.8</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9.0757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15.42</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14.14</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7.55</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2.56</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2.1</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6.99</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14.22</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8.9971</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16.31</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8.8</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4.07</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14.87</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3.29</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2.55</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14.93</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9.26</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14.47</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5.32</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8.4</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7.41</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2.14</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8.36</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7.69</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7.6843</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2.14</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7.69</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5.03</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7.57</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15.11</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2.1</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14.94</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7.7971</v>
      </c>
    </row>
    <row r="61" customFormat="false" ht="15" hidden="false" customHeight="true" outlineLevel="0" collapsed="false">
      <c r="A61" s="182" t="s">
        <v>275</v>
      </c>
      <c r="B61" s="182" t="s">
        <v>249</v>
      </c>
      <c r="C61" s="186" t="n">
        <v>1450</v>
      </c>
      <c r="D61" s="187"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7"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7"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7"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20.86</v>
      </c>
      <c r="H61" s="187"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7.39</v>
      </c>
      <c r="I61" s="187"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6.21</v>
      </c>
      <c r="J61" s="187"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12.57</v>
      </c>
      <c r="K61" s="187"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2.19</v>
      </c>
      <c r="L61" s="187"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4.83</v>
      </c>
      <c r="M61" s="187"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17.11</v>
      </c>
      <c r="N61" s="187"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1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10.1657</v>
      </c>
      <c r="P61" s="187"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7"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7"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7"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21.57</v>
      </c>
      <c r="T61" s="187"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8.1</v>
      </c>
      <c r="U61" s="187"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5.44</v>
      </c>
      <c r="V61" s="187"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14.37</v>
      </c>
      <c r="W61" s="187"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2.44</v>
      </c>
      <c r="X61" s="187"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3.85</v>
      </c>
      <c r="Y61" s="187"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20.14</v>
      </c>
      <c r="Z61" s="187"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1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10.8443</v>
      </c>
      <c r="AB61" s="187"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7"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7"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7"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20.13</v>
      </c>
      <c r="AF61" s="187"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6.73</v>
      </c>
      <c r="AG61" s="187"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7.08</v>
      </c>
      <c r="AH61" s="187"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10.88</v>
      </c>
      <c r="AI61" s="187"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2.05</v>
      </c>
      <c r="AJ61" s="187"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6.1</v>
      </c>
      <c r="AK61" s="187"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14.1</v>
      </c>
      <c r="AL61" s="187"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9.5814</v>
      </c>
      <c r="AN61" s="216"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6"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6"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6"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22.26</v>
      </c>
      <c r="AR61" s="216"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8.85</v>
      </c>
      <c r="AS61" s="216"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4.77</v>
      </c>
      <c r="AT61" s="216"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16.26</v>
      </c>
      <c r="AU61" s="216"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2.83</v>
      </c>
      <c r="AV61" s="216"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3.1</v>
      </c>
      <c r="AW61" s="216"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22.95</v>
      </c>
      <c r="AX61" s="216"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11.5743</v>
      </c>
      <c r="AZ61" s="216"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6"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6"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6"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19.39</v>
      </c>
      <c r="BD61" s="216"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6.13</v>
      </c>
      <c r="BE61" s="216"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8.05</v>
      </c>
      <c r="BF61" s="216"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9.34</v>
      </c>
      <c r="BG61" s="216"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2.01</v>
      </c>
      <c r="BH61" s="216"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7.67</v>
      </c>
      <c r="BI61" s="216"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11.3</v>
      </c>
      <c r="BJ61" s="216"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9.1271</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15.62</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6.88</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5.88</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11.08</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2.17</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4.54</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12.64</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8.4014</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15.93</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7.48</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5.19</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12.4</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2.41</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3.67</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13.9</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8.7114</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15.28</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6.32</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6.64</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9.78</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2.05</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5.61</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11.07</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8.1071</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16.21</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8.12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4.58</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13.7</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2.77</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3</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14.75</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9.0186</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14.92</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5.79</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7.48</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8.54</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2.02</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6.89</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9.35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7.8557</v>
      </c>
      <c r="DU61" s="217"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7"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7"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7"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21.36</v>
      </c>
      <c r="DY61" s="217"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16.03</v>
      </c>
      <c r="DZ61" s="217"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7.13</v>
      </c>
      <c r="EA61" s="217"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2.29</v>
      </c>
      <c r="EB61" s="217"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2.02</v>
      </c>
      <c r="EC61" s="217"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9.67</v>
      </c>
      <c r="ED61" s="217"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24.03</v>
      </c>
      <c r="EE61" s="217"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8"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11.79</v>
      </c>
      <c r="EG61" s="217"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7"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7"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7"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20.64</v>
      </c>
      <c r="EK61" s="217"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17.1</v>
      </c>
      <c r="EL61" s="217"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8.11</v>
      </c>
      <c r="EM61" s="217"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2.56</v>
      </c>
      <c r="EN61" s="217"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2.02</v>
      </c>
      <c r="EO61" s="217"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7.77</v>
      </c>
      <c r="EP61" s="217"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21.38</v>
      </c>
      <c r="EQ61" s="217"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8"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11.3686</v>
      </c>
      <c r="ES61" s="217"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7"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7"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7"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22.92</v>
      </c>
      <c r="EW61" s="217"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9.66</v>
      </c>
      <c r="EX61" s="217"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4.18</v>
      </c>
      <c r="EY61" s="217"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18.18</v>
      </c>
      <c r="EZ61" s="217"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3.36</v>
      </c>
      <c r="FA61" s="217"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2.57</v>
      </c>
      <c r="FB61" s="217"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25.32</v>
      </c>
      <c r="FC61" s="217"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8"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12.3129</v>
      </c>
      <c r="FE61" s="217"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7"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7"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7"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18.64</v>
      </c>
      <c r="FI61" s="217"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5.58</v>
      </c>
      <c r="FJ61" s="217"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9.12</v>
      </c>
      <c r="FK61" s="217"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7.97</v>
      </c>
      <c r="FL61" s="217"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2.06</v>
      </c>
      <c r="FM61" s="217"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9.56</v>
      </c>
      <c r="FN61" s="217"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8.86</v>
      </c>
      <c r="FO61" s="217"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8"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8.8271</v>
      </c>
      <c r="FQ61" s="217"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7"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7"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7"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2.05</v>
      </c>
      <c r="FU61" s="217"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8.31</v>
      </c>
      <c r="FV61" s="217"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5.23</v>
      </c>
      <c r="FW61" s="217"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8.15</v>
      </c>
      <c r="FX61" s="217"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19.83</v>
      </c>
      <c r="FY61" s="217"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2.02</v>
      </c>
      <c r="FZ61" s="217"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25.81</v>
      </c>
      <c r="GA61" s="217"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8"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10.2</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15.84</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13.49</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6.69</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2.28</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2.03</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8.42</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14.97</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9.1029</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15.52</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14.18</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7.53</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2.52</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2.04</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6.97</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14.32</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9.0114</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16.45</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8.78</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4.04</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14.92</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3.26</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2.52</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15.13</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9.3</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14.53</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5.3</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8.38</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7.39</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2.08</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8.34</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7.67</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7.67</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2.07</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7.67</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5</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7.54</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15.19</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2.04</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15.16</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7.81</v>
      </c>
    </row>
    <row r="62" customFormat="false" ht="15" hidden="false" customHeight="true" outlineLevel="0" collapsed="false">
      <c r="A62" s="219" t="s">
        <v>276</v>
      </c>
      <c r="B62" s="219" t="s">
        <v>249</v>
      </c>
      <c r="C62" s="220" t="n">
        <v>1500</v>
      </c>
      <c r="D62" s="221"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21"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21"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21"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21.01</v>
      </c>
      <c r="H62" s="221"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7.37</v>
      </c>
      <c r="I62" s="221"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6.19</v>
      </c>
      <c r="J62" s="221"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12.58</v>
      </c>
      <c r="K62" s="221"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2.15</v>
      </c>
      <c r="L62" s="221"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4.82</v>
      </c>
      <c r="M62" s="221"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17.17</v>
      </c>
      <c r="N62" s="221"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1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10.1843</v>
      </c>
      <c r="P62" s="221"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21"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21"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21"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21.74</v>
      </c>
      <c r="T62" s="221"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8.08</v>
      </c>
      <c r="U62" s="221"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5.42</v>
      </c>
      <c r="V62" s="221"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14.4</v>
      </c>
      <c r="W62" s="221"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2.42</v>
      </c>
      <c r="X62" s="221"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3.83</v>
      </c>
      <c r="Y62" s="221"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20.27</v>
      </c>
      <c r="Z62" s="221"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1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10.88</v>
      </c>
      <c r="AB62" s="221"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21"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21"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21"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20.26</v>
      </c>
      <c r="AF62" s="221"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6.72</v>
      </c>
      <c r="AG62" s="221"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7.06</v>
      </c>
      <c r="AH62" s="221"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10.88</v>
      </c>
      <c r="AI62" s="221"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2</v>
      </c>
      <c r="AJ62" s="221"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6.08</v>
      </c>
      <c r="AK62" s="221"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14.12</v>
      </c>
      <c r="AL62" s="221"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9.5886</v>
      </c>
      <c r="AN62" s="222"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22"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22"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22"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22.46</v>
      </c>
      <c r="AR62" s="222"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8.84</v>
      </c>
      <c r="AS62" s="222"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4.75</v>
      </c>
      <c r="AT62" s="222"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16.31</v>
      </c>
      <c r="AU62" s="222"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2.81</v>
      </c>
      <c r="AV62" s="222"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3.08</v>
      </c>
      <c r="AW62" s="222"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23.18</v>
      </c>
      <c r="AX62" s="222"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11.6329</v>
      </c>
      <c r="AZ62" s="222"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22"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22"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22"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19.5</v>
      </c>
      <c r="BD62" s="222"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6.12</v>
      </c>
      <c r="BE62" s="222"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8.03</v>
      </c>
      <c r="BF62" s="222"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9.34</v>
      </c>
      <c r="BG62" s="222"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1.96</v>
      </c>
      <c r="BH62" s="222"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7.66</v>
      </c>
      <c r="BI62" s="222"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11.3</v>
      </c>
      <c r="BJ62" s="222"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9.13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15.73</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6.87</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5.86</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11.08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2.14</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4.52</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12.68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8.4114</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16.05</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7.47</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5.17</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12.42</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2.38</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3.65</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13.99</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8.7329</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15.38</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6.3</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6.63</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9.77</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2.01</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5.6</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11.08</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8.11</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16.35</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8.1</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4.56</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13.74</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2.75</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2.98</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14.89</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9.0529</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15</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5.77</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7.46</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8.53</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1.97</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6.88</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9.35</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7.8514</v>
      </c>
      <c r="DU62" s="223"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23"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23"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23"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21.52</v>
      </c>
      <c r="DY62" s="223"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16.08</v>
      </c>
      <c r="DZ62" s="223"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7.12</v>
      </c>
      <c r="EA62" s="223"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2.26</v>
      </c>
      <c r="EB62" s="223"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1.97</v>
      </c>
      <c r="EC62" s="223"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9.67</v>
      </c>
      <c r="ED62" s="223"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24.31</v>
      </c>
      <c r="EE62" s="223"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8"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11.8471</v>
      </c>
      <c r="EG62" s="223"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23"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23"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23"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20.79</v>
      </c>
      <c r="EK62" s="223"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17.17</v>
      </c>
      <c r="EL62" s="223"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8.09</v>
      </c>
      <c r="EM62" s="223"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2.53</v>
      </c>
      <c r="EN62" s="223"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1.97</v>
      </c>
      <c r="EO62" s="223"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7.76</v>
      </c>
      <c r="EP62" s="223"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21.55</v>
      </c>
      <c r="EQ62" s="223"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8"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11.4086</v>
      </c>
      <c r="ES62" s="223"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23"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23"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23"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23.15</v>
      </c>
      <c r="EW62" s="223"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9.66</v>
      </c>
      <c r="EX62" s="223"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4.17</v>
      </c>
      <c r="EY62" s="223"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18.26</v>
      </c>
      <c r="EZ62" s="223"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3.34</v>
      </c>
      <c r="FA62" s="223"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2.55</v>
      </c>
      <c r="FB62" s="223"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25.68</v>
      </c>
      <c r="FC62" s="223"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8"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12.4014</v>
      </c>
      <c r="FE62" s="223"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23"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23"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23"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18.73</v>
      </c>
      <c r="FI62" s="223"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5.56</v>
      </c>
      <c r="FJ62" s="223"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9.11</v>
      </c>
      <c r="FK62" s="223"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7.95</v>
      </c>
      <c r="FL62" s="223"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2</v>
      </c>
      <c r="FM62" s="223"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9.55</v>
      </c>
      <c r="FN62" s="223"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8.85</v>
      </c>
      <c r="FO62" s="223"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8"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8.8214</v>
      </c>
      <c r="FQ62" s="223"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23"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23"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23"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1.99</v>
      </c>
      <c r="FU62" s="223"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8.3</v>
      </c>
      <c r="FV62" s="223"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5.22</v>
      </c>
      <c r="FW62" s="223"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8.14</v>
      </c>
      <c r="FX62" s="223"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19.96</v>
      </c>
      <c r="FY62" s="223"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1.96</v>
      </c>
      <c r="FZ62" s="223"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26.21</v>
      </c>
      <c r="GA62" s="223"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8"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10.2543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15.96</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13.53</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6.67</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2.25</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1.98</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8.42</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15.14</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9.1357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15.63</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14.23</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7.51</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2.5</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1.98</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6.96</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14.43</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9.0343</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16.62</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8.77</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4.03</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14.99</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3.24</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2.5</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15.34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9.3557</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14.6</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5.28</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8.37</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7.37</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2.01</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8.33</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7.65</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7.6586</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2.01</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7.65</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4.99</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7.53</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15.28</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1.98</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15.39</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7.8329</v>
      </c>
    </row>
    <row r="63" customFormat="false" ht="15" hidden="false" customHeight="true" outlineLevel="0" collapsed="false">
      <c r="A63" s="182" t="s">
        <v>277</v>
      </c>
      <c r="B63" s="182" t="s">
        <v>249</v>
      </c>
      <c r="C63" s="186" t="n">
        <v>1550</v>
      </c>
      <c r="D63" s="187"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7"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7"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7"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21.18</v>
      </c>
      <c r="H63" s="187"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7.37</v>
      </c>
      <c r="I63" s="187"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6.19</v>
      </c>
      <c r="J63" s="187"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12.6</v>
      </c>
      <c r="K63" s="187"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2.12</v>
      </c>
      <c r="L63" s="187"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4.81</v>
      </c>
      <c r="M63" s="187"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17.25</v>
      </c>
      <c r="N63" s="187"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1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10.2171</v>
      </c>
      <c r="P63" s="187"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7"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7"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7"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21.94</v>
      </c>
      <c r="T63" s="187"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8.08</v>
      </c>
      <c r="U63" s="187"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5.42</v>
      </c>
      <c r="V63" s="187"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14.44</v>
      </c>
      <c r="W63" s="187"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2.39</v>
      </c>
      <c r="X63" s="187"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3.82</v>
      </c>
      <c r="Y63" s="187"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20.42</v>
      </c>
      <c r="Z63" s="187"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1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10.93</v>
      </c>
      <c r="AB63" s="187"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7"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7"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7"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20.41</v>
      </c>
      <c r="AF63" s="187"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6.71</v>
      </c>
      <c r="AG63" s="187"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7.06</v>
      </c>
      <c r="AH63" s="187"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10.89</v>
      </c>
      <c r="AI63" s="187"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1.97</v>
      </c>
      <c r="AJ63" s="187"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6.08</v>
      </c>
      <c r="AK63" s="187"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14.15</v>
      </c>
      <c r="AL63" s="187"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9.61</v>
      </c>
      <c r="AN63" s="216"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6"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6"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6"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22.68</v>
      </c>
      <c r="AR63" s="216"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8.84</v>
      </c>
      <c r="AS63" s="216"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4.74</v>
      </c>
      <c r="AT63" s="216"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16.38</v>
      </c>
      <c r="AU63" s="216"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2.79</v>
      </c>
      <c r="AV63" s="216"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3.07</v>
      </c>
      <c r="AW63" s="216"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23.43</v>
      </c>
      <c r="AX63" s="216"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11.7043</v>
      </c>
      <c r="AZ63" s="216"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6"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6"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6"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19.63</v>
      </c>
      <c r="BD63" s="216"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6.11</v>
      </c>
      <c r="BE63" s="216"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8.03</v>
      </c>
      <c r="BF63" s="216"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9.34</v>
      </c>
      <c r="BG63" s="216"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1.91</v>
      </c>
      <c r="BH63" s="216"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7.65</v>
      </c>
      <c r="BI63" s="216"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11.32</v>
      </c>
      <c r="BJ63" s="216"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9.1414</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15.86</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6.86</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5.85</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11.1</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2.11</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4.51</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12.74</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8.4329</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16.2</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7.46</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5.16</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12.45</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2.36</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3.64</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14.09</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8.7657</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15.49</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6.29</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6.62</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9.78</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1.97</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5.59</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11.11</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8.1214</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16.51</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8.1</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4.55</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13.79</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2.73</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2.97</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15.05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9.1</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15.1</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5.76</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7.46</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8.53</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1.92</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6.87</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9.36</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7.8571</v>
      </c>
      <c r="DU63" s="217"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7"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7"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7"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21.71</v>
      </c>
      <c r="DY63" s="217"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16.14</v>
      </c>
      <c r="DZ63" s="217"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7.11</v>
      </c>
      <c r="EA63" s="217"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2.24</v>
      </c>
      <c r="EB63" s="217"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1.93</v>
      </c>
      <c r="EC63" s="217"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9.67</v>
      </c>
      <c r="ED63" s="217"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24.61</v>
      </c>
      <c r="EE63" s="217"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8"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11.9157</v>
      </c>
      <c r="EG63" s="217"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7"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7"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7"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20.95</v>
      </c>
      <c r="EK63" s="217"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17.25</v>
      </c>
      <c r="EL63" s="217"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8.09</v>
      </c>
      <c r="EM63" s="217"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2.51</v>
      </c>
      <c r="EN63" s="217"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1.92</v>
      </c>
      <c r="EO63" s="217"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7.75</v>
      </c>
      <c r="EP63" s="217"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21.74</v>
      </c>
      <c r="EQ63" s="217"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8"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11.4586</v>
      </c>
      <c r="ES63" s="217"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7"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7"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7"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23.4</v>
      </c>
      <c r="EW63" s="217"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9.66</v>
      </c>
      <c r="EX63" s="217"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4.15</v>
      </c>
      <c r="EY63" s="217"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18.37</v>
      </c>
      <c r="EZ63" s="217"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3.33</v>
      </c>
      <c r="FA63" s="217"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2.53</v>
      </c>
      <c r="FB63" s="217"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26.05</v>
      </c>
      <c r="FC63" s="217"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8"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12.4986</v>
      </c>
      <c r="FE63" s="217"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7"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7"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7"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18.84</v>
      </c>
      <c r="FI63" s="217"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5.56</v>
      </c>
      <c r="FJ63" s="217"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9.11</v>
      </c>
      <c r="FK63" s="217"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7.95</v>
      </c>
      <c r="FL63" s="217"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1.94</v>
      </c>
      <c r="FM63" s="217"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9.55</v>
      </c>
      <c r="FN63" s="217"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8.85</v>
      </c>
      <c r="FO63" s="217"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8"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8.8286</v>
      </c>
      <c r="FQ63" s="217"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7"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7"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7"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1.94</v>
      </c>
      <c r="FU63" s="217"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8.3</v>
      </c>
      <c r="FV63" s="217"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5.21</v>
      </c>
      <c r="FW63" s="217"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8.13</v>
      </c>
      <c r="FX63" s="217"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20.1</v>
      </c>
      <c r="FY63" s="217"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1.91</v>
      </c>
      <c r="FZ63" s="217"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26.62</v>
      </c>
      <c r="GA63" s="217"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8"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10.3157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16.1</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13.58</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6.67</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2.22</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1.94</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8.42</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15.32</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9.1786</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15.75</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14.3</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7.51</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2.48</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1.93</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6.95</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14.55</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9.0671</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16.79</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8.77</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4.01</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15.07</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3.23</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2.47</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15.57</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9.4157</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14.68</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5.27</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8.37</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7.37</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1.96</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8.33</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7.65</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7.6614</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1.95</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7.65</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4.98</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7.53</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15.38</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1.93</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15.63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7.8643</v>
      </c>
    </row>
    <row r="64" customFormat="false" ht="15" hidden="false" customHeight="true" outlineLevel="0" collapsed="false">
      <c r="A64" s="219" t="s">
        <v>278</v>
      </c>
      <c r="B64" s="219" t="s">
        <v>249</v>
      </c>
      <c r="C64" s="220" t="n">
        <v>1600</v>
      </c>
      <c r="D64" s="221"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21"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21"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21"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21.37</v>
      </c>
      <c r="H64" s="221"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7.37</v>
      </c>
      <c r="I64" s="221"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6.19</v>
      </c>
      <c r="J64" s="221"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12.63</v>
      </c>
      <c r="K64" s="221"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2.1</v>
      </c>
      <c r="L64" s="221"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4.8</v>
      </c>
      <c r="M64" s="221"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17.35</v>
      </c>
      <c r="N64" s="221"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1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10.2586</v>
      </c>
      <c r="P64" s="221"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21"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21"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21"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22.15</v>
      </c>
      <c r="T64" s="221"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8.09</v>
      </c>
      <c r="U64" s="221"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5.41</v>
      </c>
      <c r="V64" s="221"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14.49</v>
      </c>
      <c r="W64" s="221"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2.37</v>
      </c>
      <c r="X64" s="221"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3.81</v>
      </c>
      <c r="Y64" s="221"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20.59</v>
      </c>
      <c r="Z64" s="221"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1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10.9871</v>
      </c>
      <c r="AB64" s="221"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21"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21"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21"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20.57</v>
      </c>
      <c r="AF64" s="221"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6.71</v>
      </c>
      <c r="AG64" s="221"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7.06</v>
      </c>
      <c r="AH64" s="221"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10.91</v>
      </c>
      <c r="AI64" s="221"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1.93</v>
      </c>
      <c r="AJ64" s="221"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6.08</v>
      </c>
      <c r="AK64" s="221"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14.21</v>
      </c>
      <c r="AL64" s="221"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9.6386</v>
      </c>
      <c r="AN64" s="222"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22"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22"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22"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22.91</v>
      </c>
      <c r="AR64" s="222"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8.85</v>
      </c>
      <c r="AS64" s="222"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4.74</v>
      </c>
      <c r="AT64" s="222"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16.46</v>
      </c>
      <c r="AU64" s="222"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2.78</v>
      </c>
      <c r="AV64" s="222"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3.06</v>
      </c>
      <c r="AW64" s="222"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23.69</v>
      </c>
      <c r="AX64" s="222"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11.7843</v>
      </c>
      <c r="AZ64" s="222"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22"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22"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22"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19.78</v>
      </c>
      <c r="BD64" s="222"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6.11</v>
      </c>
      <c r="BE64" s="222"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8.04</v>
      </c>
      <c r="BF64" s="222"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9.35</v>
      </c>
      <c r="BG64" s="222"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1.87</v>
      </c>
      <c r="BH64" s="222"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7.66</v>
      </c>
      <c r="BI64" s="222"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11.34</v>
      </c>
      <c r="BJ64" s="222"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9.1643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15.99</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6.86</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5.85</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11.13</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2.08</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4.5</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12.81</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8.46</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16.35</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7.47</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5.16</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12.5</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2.34</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3.63</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14.2</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8.8071</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15.61</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6.29</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6.62</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9.8</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1.93</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5.59</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11.15</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8.1414</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16.68</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8.11</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4.55</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13.86</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2.71</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2.95</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15.22</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9.1543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15.21</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5.76</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7.46</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8.54</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1.88</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6.87</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9.38</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7.8714</v>
      </c>
      <c r="DU64" s="223"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23"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23"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23"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21.91</v>
      </c>
      <c r="DY64" s="223"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16.22</v>
      </c>
      <c r="DZ64" s="223"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7.11</v>
      </c>
      <c r="EA64" s="223"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2.21</v>
      </c>
      <c r="EB64" s="223"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1.89</v>
      </c>
      <c r="EC64" s="223"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9.68</v>
      </c>
      <c r="ED64" s="223"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24.92</v>
      </c>
      <c r="EE64" s="223"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8"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11.9914</v>
      </c>
      <c r="EG64" s="223"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23"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23"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23"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21.13</v>
      </c>
      <c r="EK64" s="223"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17.34</v>
      </c>
      <c r="EL64" s="223"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8.1</v>
      </c>
      <c r="EM64" s="223"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2.49</v>
      </c>
      <c r="EN64" s="223"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1.87</v>
      </c>
      <c r="EO64" s="223"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7.76</v>
      </c>
      <c r="EP64" s="223"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21.94</v>
      </c>
      <c r="EQ64" s="223"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8"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11.5186</v>
      </c>
      <c r="ES64" s="223"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23"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23"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23"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23.66</v>
      </c>
      <c r="EW64" s="223"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9.67</v>
      </c>
      <c r="EX64" s="223"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4.15</v>
      </c>
      <c r="EY64" s="223"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18.48</v>
      </c>
      <c r="EZ64" s="223"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3.32</v>
      </c>
      <c r="FA64" s="223"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2.51</v>
      </c>
      <c r="FB64" s="223"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26.44</v>
      </c>
      <c r="FC64" s="223"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8"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12.6043</v>
      </c>
      <c r="FE64" s="223"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23"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23"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23"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18.97</v>
      </c>
      <c r="FI64" s="223"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5.55</v>
      </c>
      <c r="FJ64" s="223"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9.12</v>
      </c>
      <c r="FK64" s="223"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7.96</v>
      </c>
      <c r="FL64" s="223"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1.89</v>
      </c>
      <c r="FM64" s="223"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9.56</v>
      </c>
      <c r="FN64" s="223"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8.86</v>
      </c>
      <c r="FO64" s="223"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8"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8.8443</v>
      </c>
      <c r="FQ64" s="223"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23"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23"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23"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1.89</v>
      </c>
      <c r="FU64" s="223"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8.31</v>
      </c>
      <c r="FV64" s="223"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5.2</v>
      </c>
      <c r="FW64" s="223"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8.14</v>
      </c>
      <c r="FX64" s="223"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20.26</v>
      </c>
      <c r="FY64" s="223"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1.87</v>
      </c>
      <c r="FZ64" s="223"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27.04</v>
      </c>
      <c r="GA64" s="223"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8"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10.3871</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16.25</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13.64</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6.67</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2.19</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1.9</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8.43</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15.52</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9.2286</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15.88</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14.38</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7.51</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2.46</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1.88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6.95</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14.69</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9.1071</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16.98</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8.78</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4.01</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15.16</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3.21</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2.45</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15.8</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9.4843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14.78</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5.27</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8.38</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7.37</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1.91</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8.34</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7.66</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7.6729</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1.9</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7.65</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4.97</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7.53</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15.5</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1.88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15.88</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7.9014</v>
      </c>
    </row>
    <row r="65" customFormat="false" ht="15" hidden="false" customHeight="true" outlineLevel="0" collapsed="false">
      <c r="A65" s="182" t="s">
        <v>279</v>
      </c>
      <c r="B65" s="182" t="s">
        <v>249</v>
      </c>
      <c r="C65" s="186" t="n">
        <v>1650</v>
      </c>
      <c r="D65" s="187"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7"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7"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7"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21.57</v>
      </c>
      <c r="H65" s="187"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7.38</v>
      </c>
      <c r="I65" s="187"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6.19</v>
      </c>
      <c r="J65" s="187"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12.68</v>
      </c>
      <c r="K65" s="187"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2.07</v>
      </c>
      <c r="L65" s="187"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4.81</v>
      </c>
      <c r="M65" s="187"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17.46</v>
      </c>
      <c r="N65" s="187"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1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10.3086</v>
      </c>
      <c r="P65" s="187"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7"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7"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7"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22.37</v>
      </c>
      <c r="T65" s="187"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8.1</v>
      </c>
      <c r="U65" s="187"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5.42</v>
      </c>
      <c r="V65" s="187"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14.56</v>
      </c>
      <c r="W65" s="187"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2.36</v>
      </c>
      <c r="X65" s="187"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3.81</v>
      </c>
      <c r="Y65" s="187"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20.77</v>
      </c>
      <c r="Z65" s="187"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1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11.0557</v>
      </c>
      <c r="AB65" s="187"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7"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7"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7"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20.76</v>
      </c>
      <c r="AF65" s="187"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6.72</v>
      </c>
      <c r="AG65" s="187"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7.07</v>
      </c>
      <c r="AH65" s="187"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10.94</v>
      </c>
      <c r="AI65" s="187"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1.9</v>
      </c>
      <c r="AJ65" s="187"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6.08</v>
      </c>
      <c r="AK65" s="187"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14.27</v>
      </c>
      <c r="AL65" s="187"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9.6771</v>
      </c>
      <c r="AN65" s="216"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6"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6"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6"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23.16</v>
      </c>
      <c r="AR65" s="216"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8.87</v>
      </c>
      <c r="AS65" s="216"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4.74</v>
      </c>
      <c r="AT65" s="216"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16.55</v>
      </c>
      <c r="AU65" s="216"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2.77</v>
      </c>
      <c r="AV65" s="216"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3.05</v>
      </c>
      <c r="AW65" s="216"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23.97</v>
      </c>
      <c r="AX65" s="216"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11.8729</v>
      </c>
      <c r="AZ65" s="216"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6"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6"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6"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19.94</v>
      </c>
      <c r="BD65" s="216"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6.11</v>
      </c>
      <c r="BE65" s="216"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8.05</v>
      </c>
      <c r="BF65" s="216"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9.37</v>
      </c>
      <c r="BG65" s="216"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1.83</v>
      </c>
      <c r="BH65" s="216"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7.67</v>
      </c>
      <c r="BI65" s="216"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11.37</v>
      </c>
      <c r="BJ65" s="216"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9.1914</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16.14</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6.87</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5.86</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11.17</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2.06</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4.5</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12.89</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8.4986</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16.51</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7.48</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5.16</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12.56</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2.32</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3.63</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14.33</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8.8557</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15.75</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6.3</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6.63</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9.83</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1.9</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5.59</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11.19</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8.17</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16.86</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8.12</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4.55</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13.94</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2.7</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2.94</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15.39</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9.2143</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15.33</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5.77</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7.47</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8.55</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1.84</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6.88</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9.4</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7.8914</v>
      </c>
      <c r="DU65" s="217"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7"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7"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7"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22.13</v>
      </c>
      <c r="DY65" s="217"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16.31</v>
      </c>
      <c r="DZ65" s="217"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7.12</v>
      </c>
      <c r="EA65" s="217"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2.2</v>
      </c>
      <c r="EB65" s="217"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1.86</v>
      </c>
      <c r="EC65" s="217"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9.7</v>
      </c>
      <c r="ED65" s="217"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25.25</v>
      </c>
      <c r="EE65" s="217"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8"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12.0814</v>
      </c>
      <c r="EG65" s="217"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7"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7"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7"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21.32</v>
      </c>
      <c r="EK65" s="217"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17.45</v>
      </c>
      <c r="EL65" s="217"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8.11</v>
      </c>
      <c r="EM65" s="217"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2.48</v>
      </c>
      <c r="EN65" s="217"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1.83</v>
      </c>
      <c r="EO65" s="217"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7.77</v>
      </c>
      <c r="EP65" s="217"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22.16</v>
      </c>
      <c r="EQ65" s="217"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8"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11.5886</v>
      </c>
      <c r="ES65" s="217"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7"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7"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7"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23.94</v>
      </c>
      <c r="EW65" s="217"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9.69</v>
      </c>
      <c r="EX65" s="217"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4.15</v>
      </c>
      <c r="EY65" s="217"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18.62</v>
      </c>
      <c r="EZ65" s="217"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3.32</v>
      </c>
      <c r="FA65" s="217"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2.5</v>
      </c>
      <c r="FB65" s="217"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26.84</v>
      </c>
      <c r="FC65" s="217"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8"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12.7229</v>
      </c>
      <c r="FE65" s="217"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7"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7"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7"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19.11</v>
      </c>
      <c r="FI65" s="217"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5.56</v>
      </c>
      <c r="FJ65" s="217"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9.14</v>
      </c>
      <c r="FK65" s="217"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7.97</v>
      </c>
      <c r="FL65" s="217"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1.84</v>
      </c>
      <c r="FM65" s="217"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9.59</v>
      </c>
      <c r="FN65" s="217"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8.88</v>
      </c>
      <c r="FO65" s="217"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8"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8.87</v>
      </c>
      <c r="FQ65" s="217"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7"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7"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7"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1.84</v>
      </c>
      <c r="FU65" s="217"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8.32</v>
      </c>
      <c r="FV65" s="217"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5.21</v>
      </c>
      <c r="FW65" s="217"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8.15</v>
      </c>
      <c r="FX65" s="217"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20.43</v>
      </c>
      <c r="FY65" s="217"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1.83</v>
      </c>
      <c r="FZ65" s="217"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27.48</v>
      </c>
      <c r="GA65" s="217"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8"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10.4657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16.41</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13.72</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6.67</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2.17</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1.86</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8.44</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15.72</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9.2843</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16.03</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14.47</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7.53</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2.44</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1.84</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6.96</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14.83</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9.1571</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17.18</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8.8</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4.01</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15.27</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3.21</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2.44</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16.04</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9.5643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14.89</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5.27</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8.39</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7.38</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1.86</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8.36</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7.67</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7.6886</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1.85</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7.67</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4.97</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7.54</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15.63</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1.84</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16.13</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7.9471</v>
      </c>
    </row>
    <row r="66" customFormat="false" ht="15" hidden="false" customHeight="true" outlineLevel="0" collapsed="false">
      <c r="A66" s="219" t="s">
        <v>280</v>
      </c>
      <c r="B66" s="219" t="s">
        <v>249</v>
      </c>
      <c r="C66" s="220" t="n">
        <v>1700</v>
      </c>
      <c r="D66" s="221"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21"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21"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21"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21.78</v>
      </c>
      <c r="H66" s="221"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7.4</v>
      </c>
      <c r="I66" s="221"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6.2</v>
      </c>
      <c r="J66" s="221"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12.74</v>
      </c>
      <c r="K66" s="221"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2.06</v>
      </c>
      <c r="L66" s="221"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4.81</v>
      </c>
      <c r="M66" s="221"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17.58</v>
      </c>
      <c r="N66" s="221"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1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10.3671</v>
      </c>
      <c r="P66" s="221"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21"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21"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21"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22.61</v>
      </c>
      <c r="T66" s="221"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8.12</v>
      </c>
      <c r="U66" s="221"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5.43</v>
      </c>
      <c r="V66" s="221"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14.64</v>
      </c>
      <c r="W66" s="221"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2.35</v>
      </c>
      <c r="X66" s="221"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3.81</v>
      </c>
      <c r="Y66" s="221"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20.96</v>
      </c>
      <c r="Z66" s="221"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1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11.1314</v>
      </c>
      <c r="AB66" s="221"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21"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21"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21"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20.95</v>
      </c>
      <c r="AF66" s="221"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6.74</v>
      </c>
      <c r="AG66" s="221"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7.08</v>
      </c>
      <c r="AH66" s="221"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10.98</v>
      </c>
      <c r="AI66" s="221"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1.87</v>
      </c>
      <c r="AJ66" s="221"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6.09</v>
      </c>
      <c r="AK66" s="221"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14.34</v>
      </c>
      <c r="AL66" s="221"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9.7214</v>
      </c>
      <c r="AN66" s="222"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22"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22"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22"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23.43</v>
      </c>
      <c r="AR66" s="222"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8.89</v>
      </c>
      <c r="AS66" s="222"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4.74</v>
      </c>
      <c r="AT66" s="222"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16.66</v>
      </c>
      <c r="AU66" s="222"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2.76</v>
      </c>
      <c r="AV66" s="222"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3.05</v>
      </c>
      <c r="AW66" s="222"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24.26</v>
      </c>
      <c r="AX66" s="222"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11.97</v>
      </c>
      <c r="AZ66" s="222"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22"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22"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22"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20.11</v>
      </c>
      <c r="BD66" s="222"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6.12</v>
      </c>
      <c r="BE66" s="222"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8.07</v>
      </c>
      <c r="BF66" s="222"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9.4</v>
      </c>
      <c r="BG66" s="222"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1.79</v>
      </c>
      <c r="BH66" s="222"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7.69</v>
      </c>
      <c r="BI66" s="222"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11.42</v>
      </c>
      <c r="BJ66" s="222"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9.2286</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16.3</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6.88</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5.87</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11.22</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2.04</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4.51</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12.98</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8.5429</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16.69</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7.5</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5.17</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12.62</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2.31</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3.63</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14.46</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8.9114</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15.89</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6.31</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6.64</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9.86</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1.87</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5.6</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11.25</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8.2029</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17.05</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8.15</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4.55</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14.03</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2.7</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2.94</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15.58</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9.2857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15.46</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5.78</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7.49</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8.58</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1.8</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6.9</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9.44</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7.9214</v>
      </c>
      <c r="DU66" s="223"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23"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23"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23"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22.36</v>
      </c>
      <c r="DY66" s="223"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16.41</v>
      </c>
      <c r="DZ66" s="223"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7.14</v>
      </c>
      <c r="EA66" s="223"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2.18</v>
      </c>
      <c r="EB66" s="223"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1.83</v>
      </c>
      <c r="EC66" s="223"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9.74</v>
      </c>
      <c r="ED66" s="223"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25.59</v>
      </c>
      <c r="EE66" s="223"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8"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12.1786</v>
      </c>
      <c r="EG66" s="223"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23"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23"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23"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21.53</v>
      </c>
      <c r="EK66" s="223"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17.57</v>
      </c>
      <c r="EL66" s="223"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8.13</v>
      </c>
      <c r="EM66" s="223"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2.47</v>
      </c>
      <c r="EN66" s="223"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1.79</v>
      </c>
      <c r="EO66" s="223"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7.79</v>
      </c>
      <c r="EP66" s="223"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22.39</v>
      </c>
      <c r="EQ66" s="223"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8"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11.6671</v>
      </c>
      <c r="ES66" s="223"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23"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23"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23"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24.23</v>
      </c>
      <c r="EW66" s="223"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9.72</v>
      </c>
      <c r="EX66" s="223"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4.15</v>
      </c>
      <c r="EY66" s="223"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18.76</v>
      </c>
      <c r="EZ66" s="223"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3.31</v>
      </c>
      <c r="FA66" s="223"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2.49</v>
      </c>
      <c r="FB66" s="223"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27.26</v>
      </c>
      <c r="FC66" s="223"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8"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12.8457</v>
      </c>
      <c r="FE66" s="223"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23"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23"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23"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19.27</v>
      </c>
      <c r="FI66" s="223"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5.57</v>
      </c>
      <c r="FJ66" s="223"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9.16</v>
      </c>
      <c r="FK66" s="223"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7.99</v>
      </c>
      <c r="FL66" s="223"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v>
      </c>
      <c r="FM66" s="223"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9.62</v>
      </c>
      <c r="FN66" s="223"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8.9</v>
      </c>
      <c r="FO66" s="223"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8"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8.9014</v>
      </c>
      <c r="FQ66" s="223"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23"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23"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23"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1.8</v>
      </c>
      <c r="FU66" s="223"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8.34</v>
      </c>
      <c r="FV66" s="223"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5.21</v>
      </c>
      <c r="FW66" s="223"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8.18</v>
      </c>
      <c r="FX66" s="223"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20.61</v>
      </c>
      <c r="FY66" s="223"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1.79</v>
      </c>
      <c r="FZ66" s="223"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27.93</v>
      </c>
      <c r="GA66" s="223"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8"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10.5514</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16.58</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13.8</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6.69</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2.16</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1.83</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8.47</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15.93</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9.3514</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16.18</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14.57</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7.54</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2.43</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1.8</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6.98</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14.99</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9.2129</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17.38</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8.83</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4.01</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15.39</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3.21</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2.43</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16.28</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9.6471</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15.01</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5.28</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8.42</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7.4</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1.81</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8.38</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7.69</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7.7129</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1.81</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7.69</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4.98</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7.56</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15.78</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1.8</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16.39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8.0014</v>
      </c>
    </row>
    <row r="67" customFormat="false" ht="15" hidden="false" customHeight="true" outlineLevel="0" collapsed="false">
      <c r="A67" s="182" t="s">
        <v>281</v>
      </c>
      <c r="B67" s="182" t="s">
        <v>249</v>
      </c>
      <c r="C67" s="186" t="n">
        <v>1750</v>
      </c>
      <c r="D67" s="187"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7"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7"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7"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22.01</v>
      </c>
      <c r="H67" s="187"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7.42</v>
      </c>
      <c r="I67" s="187"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6.22</v>
      </c>
      <c r="J67" s="187"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12.8</v>
      </c>
      <c r="K67" s="187"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2.04</v>
      </c>
      <c r="L67" s="187"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4.82</v>
      </c>
      <c r="M67" s="187"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17.71</v>
      </c>
      <c r="N67" s="187"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1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10.4314</v>
      </c>
      <c r="P67" s="187"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7"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7"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7"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22.86</v>
      </c>
      <c r="T67" s="187"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8.15</v>
      </c>
      <c r="U67" s="187"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5.44</v>
      </c>
      <c r="V67" s="187"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14.73</v>
      </c>
      <c r="W67" s="187"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2.34</v>
      </c>
      <c r="X67" s="187"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3.81</v>
      </c>
      <c r="Y67" s="187"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21.17</v>
      </c>
      <c r="Z67" s="187"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1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11.2143</v>
      </c>
      <c r="AB67" s="187"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7"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7"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7"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21.16</v>
      </c>
      <c r="AF67" s="187"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6.75</v>
      </c>
      <c r="AG67" s="187"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7.1</v>
      </c>
      <c r="AH67" s="187"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11.03</v>
      </c>
      <c r="AI67" s="187"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1.85</v>
      </c>
      <c r="AJ67" s="187"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6.11</v>
      </c>
      <c r="AK67" s="187"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14.43</v>
      </c>
      <c r="AL67" s="187"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9.7757</v>
      </c>
      <c r="AN67" s="216"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6"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6"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6"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23.7</v>
      </c>
      <c r="AR67" s="216"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8.93</v>
      </c>
      <c r="AS67" s="216"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4.75</v>
      </c>
      <c r="AT67" s="216"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16.78</v>
      </c>
      <c r="AU67" s="216"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2.76</v>
      </c>
      <c r="AV67" s="216"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3.05</v>
      </c>
      <c r="AW67" s="216"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24.57</v>
      </c>
      <c r="AX67" s="216"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12.0771</v>
      </c>
      <c r="AZ67" s="216"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6"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6"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6"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20.3</v>
      </c>
      <c r="BD67" s="216"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6.14</v>
      </c>
      <c r="BE67" s="216"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8.1</v>
      </c>
      <c r="BF67" s="216"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9.43</v>
      </c>
      <c r="BG67" s="216"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1.76</v>
      </c>
      <c r="BH67" s="216"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7.71</v>
      </c>
      <c r="BI67" s="216"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11.47</v>
      </c>
      <c r="BJ67" s="216"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9.2729</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16.47</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6.91</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5.88</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11.28</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2.02</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4.52</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13.07</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8.5929</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16.87</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7.52</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5.18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12.7</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2.3</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3.63</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14.6</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8.9714</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16.05</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6.33</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6.66</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9.9</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1.84</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5.61</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11.31</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8.2429</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17.25</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8.17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4.56</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14.13</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2.69</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2.94</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15.77</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9.3586</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15.61</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5.79</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7.52</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8.61</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1.77</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6.92</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9.48</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7.9571</v>
      </c>
      <c r="DU67" s="217"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7"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7"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7"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22.61</v>
      </c>
      <c r="DY67" s="217"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16.53</v>
      </c>
      <c r="DZ67" s="217"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7.16</v>
      </c>
      <c r="EA67" s="217"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2.17</v>
      </c>
      <c r="EB67" s="217"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1.8</v>
      </c>
      <c r="EC67" s="217"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9.77</v>
      </c>
      <c r="ED67" s="217"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25.95</v>
      </c>
      <c r="EE67" s="217"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8"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12.2843</v>
      </c>
      <c r="EG67" s="217"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7"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7"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7"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21.75</v>
      </c>
      <c r="EK67" s="217"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17.71</v>
      </c>
      <c r="EL67" s="217"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8.16</v>
      </c>
      <c r="EM67" s="217"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2.47</v>
      </c>
      <c r="EN67" s="217"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1.75</v>
      </c>
      <c r="EO67" s="217"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7.81</v>
      </c>
      <c r="EP67" s="217"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22.64</v>
      </c>
      <c r="EQ67" s="217"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8"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11.7557</v>
      </c>
      <c r="ES67" s="217"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7"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7"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7"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24.53</v>
      </c>
      <c r="EW67" s="217"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9.76</v>
      </c>
      <c r="EX67" s="217"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4.16</v>
      </c>
      <c r="EY67" s="217"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18.92</v>
      </c>
      <c r="EZ67" s="217"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3.32</v>
      </c>
      <c r="FA67" s="217"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2.48</v>
      </c>
      <c r="FB67" s="217"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27.69</v>
      </c>
      <c r="FC67" s="217"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8"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12.98</v>
      </c>
      <c r="FE67" s="217"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7"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7"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7"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19.44</v>
      </c>
      <c r="FI67" s="217"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5.58</v>
      </c>
      <c r="FJ67" s="217"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9.2</v>
      </c>
      <c r="FK67" s="217"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8.01</v>
      </c>
      <c r="FL67" s="217"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1.76</v>
      </c>
      <c r="FM67" s="217"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9.65</v>
      </c>
      <c r="FN67" s="217"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8.94</v>
      </c>
      <c r="FO67" s="217"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8"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8.94</v>
      </c>
      <c r="FQ67" s="217"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7"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7"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7"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1.75</v>
      </c>
      <c r="FU67" s="217"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8.37</v>
      </c>
      <c r="FV67" s="217"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5.23</v>
      </c>
      <c r="FW67" s="217"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8.2</v>
      </c>
      <c r="FX67" s="217"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20.81</v>
      </c>
      <c r="FY67" s="217"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1.75</v>
      </c>
      <c r="FZ67" s="217"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28.39</v>
      </c>
      <c r="GA67" s="217"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8"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10.6429</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16.76</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13.9</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6.71</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2.15</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1.8</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8.5</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16.15</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9.4243</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16.35</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14.68</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7.57</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2.43</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1.76</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7</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15.15</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9.2771</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17.6</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8.86</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4.01</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15.52</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3.21</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2.42</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16.54</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9.7371</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15.14</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5.29</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8.45</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7.42</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1.77</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8.41</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7.72</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7.7429</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1.77</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7.71</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4.99</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7.58</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15.93</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1.76</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16.66</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8.0571</v>
      </c>
    </row>
    <row r="68" customFormat="false" ht="15" hidden="false" customHeight="true" outlineLevel="0" collapsed="false">
      <c r="A68" s="205" t="s">
        <v>282</v>
      </c>
      <c r="B68" s="206" t="s">
        <v>250</v>
      </c>
      <c r="C68" s="207" t="n">
        <v>1800</v>
      </c>
      <c r="D68" s="208"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8"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8"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8"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22.25</v>
      </c>
      <c r="H68" s="208"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7.45</v>
      </c>
      <c r="I68" s="208"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6.24</v>
      </c>
      <c r="J68" s="208"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12.88</v>
      </c>
      <c r="K68" s="208"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2.03</v>
      </c>
      <c r="L68" s="208"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4.84</v>
      </c>
      <c r="M68" s="208"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17.86</v>
      </c>
      <c r="N68" s="208"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09"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10.5071</v>
      </c>
      <c r="P68" s="208"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8"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8"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8"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23.12</v>
      </c>
      <c r="T68" s="208"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8.18</v>
      </c>
      <c r="U68" s="208"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5.46</v>
      </c>
      <c r="V68" s="208"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14.82</v>
      </c>
      <c r="W68" s="208"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2.34</v>
      </c>
      <c r="X68" s="208"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3.82</v>
      </c>
      <c r="Y68" s="208"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21.38</v>
      </c>
      <c r="Z68" s="208"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09"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11.3029</v>
      </c>
      <c r="AB68" s="208"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8"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8"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8"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21.37</v>
      </c>
      <c r="AF68" s="208"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6.78</v>
      </c>
      <c r="AG68" s="208"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7.13</v>
      </c>
      <c r="AH68" s="208"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11.09</v>
      </c>
      <c r="AI68" s="208"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1.83</v>
      </c>
      <c r="AJ68" s="208"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6.13</v>
      </c>
      <c r="AK68" s="208"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14.52</v>
      </c>
      <c r="AL68" s="208"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10"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9.8357</v>
      </c>
      <c r="AN68" s="211"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11"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11"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11"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23.99</v>
      </c>
      <c r="AR68" s="211"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8.96</v>
      </c>
      <c r="AS68" s="211"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4.77</v>
      </c>
      <c r="AT68" s="211"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16.91</v>
      </c>
      <c r="AU68" s="211"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2.76</v>
      </c>
      <c r="AV68" s="211"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3.05</v>
      </c>
      <c r="AW68" s="211"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24.88</v>
      </c>
      <c r="AX68" s="211"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10"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12.1886</v>
      </c>
      <c r="AZ68" s="211"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11"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11"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11"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20.49</v>
      </c>
      <c r="BD68" s="211"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6.16</v>
      </c>
      <c r="BE68" s="211"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8.13</v>
      </c>
      <c r="BF68" s="211"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9.47</v>
      </c>
      <c r="BG68" s="211"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1.73</v>
      </c>
      <c r="BH68" s="211"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7.74</v>
      </c>
      <c r="BI68" s="211"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11.53</v>
      </c>
      <c r="BJ68" s="211"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10"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9.3214</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16.65</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6.93</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5.9</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11.34</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2.01</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4.53</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13.18</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8.6486</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17.07</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7.55</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5.2</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12.78</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2.29</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3.64</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14.75</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9.04</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16.21</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6.35</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6.68</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9.95</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1.82</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5.63</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11.39</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8.29</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17.46</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8.21</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4.57</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14.23</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2.69</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2.94</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15.98</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9.44</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15.76</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5.81</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7.55</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8.65</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1.74</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6.94</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9.53</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7.9971</v>
      </c>
      <c r="DU68" s="212"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12"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12"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12"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22.86</v>
      </c>
      <c r="DY68" s="212"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16.65</v>
      </c>
      <c r="DZ68" s="212"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7.19</v>
      </c>
      <c r="EA68" s="212"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2.16</v>
      </c>
      <c r="EB68" s="212"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1.78</v>
      </c>
      <c r="EC68" s="212"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9.82</v>
      </c>
      <c r="ED68" s="212"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26.31</v>
      </c>
      <c r="EE68" s="212"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13"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12.3957</v>
      </c>
      <c r="EG68" s="212"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12"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12"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12"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21.99</v>
      </c>
      <c r="EK68" s="212"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17.85</v>
      </c>
      <c r="EL68" s="212"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8.19</v>
      </c>
      <c r="EM68" s="212"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2.46</v>
      </c>
      <c r="EN68" s="212"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1.72</v>
      </c>
      <c r="EO68" s="212"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7.84</v>
      </c>
      <c r="EP68" s="212"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22.89</v>
      </c>
      <c r="EQ68" s="212"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13"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11.8486</v>
      </c>
      <c r="ES68" s="212"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12"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12"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12"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24.84</v>
      </c>
      <c r="EW68" s="212"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9.81</v>
      </c>
      <c r="EX68" s="212"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4.17</v>
      </c>
      <c r="EY68" s="212"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19.08</v>
      </c>
      <c r="EZ68" s="212"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3.32</v>
      </c>
      <c r="FA68" s="212"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2.48</v>
      </c>
      <c r="FB68" s="212"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28.12</v>
      </c>
      <c r="FC68" s="212"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13"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13.1171</v>
      </c>
      <c r="FE68" s="212"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12"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12"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12"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19.61</v>
      </c>
      <c r="FI68" s="212"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5.6</v>
      </c>
      <c r="FJ68" s="212"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9.24</v>
      </c>
      <c r="FK68" s="212"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8.05</v>
      </c>
      <c r="FL68" s="212"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1.72</v>
      </c>
      <c r="FM68" s="212"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9.7</v>
      </c>
      <c r="FN68" s="212"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8.97</v>
      </c>
      <c r="FO68" s="212"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13"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8.9843</v>
      </c>
      <c r="FQ68" s="212"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12"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12"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12"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1.72</v>
      </c>
      <c r="FU68" s="212"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8.41</v>
      </c>
      <c r="FV68" s="212"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5.24</v>
      </c>
      <c r="FW68" s="212"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8.24</v>
      </c>
      <c r="FX68" s="212"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21.02</v>
      </c>
      <c r="FY68" s="212"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1.72</v>
      </c>
      <c r="FZ68" s="212"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28.86</v>
      </c>
      <c r="GA68" s="212"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13"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10.7443</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16.95</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14</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6.73</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2.14</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1.78</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8.54</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16.38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9.5029</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16.52</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14.8</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7.6</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2.42</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1.72</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7.02</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15.32</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9.3429</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17.83</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8.9</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4.02</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15.65</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3.21</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2.42</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16.8</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9.8329</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15.28</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5.31</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8.48</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7.45</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1.73</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8.45</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7.75</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7.7786</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1.73</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7.74</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5</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7.61</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16.09</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1.73</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16.94</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8.12</v>
      </c>
    </row>
    <row r="69" customFormat="false" ht="15" hidden="false" customHeight="true" outlineLevel="0" collapsed="false">
      <c r="A69" s="182" t="s">
        <v>283</v>
      </c>
      <c r="B69" s="182" t="s">
        <v>249</v>
      </c>
      <c r="C69" s="186" t="n">
        <v>1850</v>
      </c>
      <c r="D69" s="187"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7"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7"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7"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22.5</v>
      </c>
      <c r="H69" s="187"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7.49</v>
      </c>
      <c r="I69" s="187"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6.27</v>
      </c>
      <c r="J69" s="187"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12.96</v>
      </c>
      <c r="K69" s="187"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2.02</v>
      </c>
      <c r="L69" s="187"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4.85</v>
      </c>
      <c r="M69" s="187"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18.01</v>
      </c>
      <c r="N69" s="187"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1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10.5857</v>
      </c>
      <c r="P69" s="187"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7"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7"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7"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23.4</v>
      </c>
      <c r="T69" s="187"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8.22</v>
      </c>
      <c r="U69" s="187"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5.48</v>
      </c>
      <c r="V69" s="187"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14.93</v>
      </c>
      <c r="W69" s="187"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2.33</v>
      </c>
      <c r="X69" s="187"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3.83</v>
      </c>
      <c r="Y69" s="187"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21.61</v>
      </c>
      <c r="Z69" s="187"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1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11.4</v>
      </c>
      <c r="AB69" s="187"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7"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7"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7"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21.6</v>
      </c>
      <c r="AF69" s="187"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6.81</v>
      </c>
      <c r="AG69" s="187"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7.16</v>
      </c>
      <c r="AH69" s="187"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11.15</v>
      </c>
      <c r="AI69" s="187"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1.81</v>
      </c>
      <c r="AJ69" s="187"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6.16</v>
      </c>
      <c r="AK69" s="187"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14.62</v>
      </c>
      <c r="AL69" s="187"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9.9014</v>
      </c>
      <c r="AN69" s="216"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6"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6"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6"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24.29</v>
      </c>
      <c r="AR69" s="216"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9.01</v>
      </c>
      <c r="AS69" s="216"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4.78</v>
      </c>
      <c r="AT69" s="216"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17.04</v>
      </c>
      <c r="AU69" s="216"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2.76</v>
      </c>
      <c r="AV69" s="216"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3.06</v>
      </c>
      <c r="AW69" s="216"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25.21</v>
      </c>
      <c r="AX69" s="216"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12.3071</v>
      </c>
      <c r="AZ69" s="216"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6"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6"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6"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20.7</v>
      </c>
      <c r="BD69" s="216"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6.19</v>
      </c>
      <c r="BE69" s="216"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8.17</v>
      </c>
      <c r="BF69" s="216"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9.52</v>
      </c>
      <c r="BG69" s="216"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v>
      </c>
      <c r="BH69" s="216"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7.78</v>
      </c>
      <c r="BI69" s="216"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11.6</v>
      </c>
      <c r="BJ69" s="216"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9.38</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16.84</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6.96</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5.92</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11.41</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2</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4.54</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13.29</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8.7086</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17.27</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7.59</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5.22</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12.87</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2.29</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3.65</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14.91</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9.1143</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16.39</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6.38</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6.71</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10.01</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1.8</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5.65</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11.47</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8.3443</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17.68</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8.25</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4.59</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14.35</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2.69</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2.94</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16.18</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9.5257</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15.91</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5.83</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7.58</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8.69</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1.71</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6.97</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9.58</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8.0386</v>
      </c>
      <c r="DU69" s="217"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7"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7"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7"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23.13</v>
      </c>
      <c r="DY69" s="217"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16.78</v>
      </c>
      <c r="DZ69" s="217"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7.22</v>
      </c>
      <c r="EA69" s="217"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2.16</v>
      </c>
      <c r="EB69" s="217"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1.76</v>
      </c>
      <c r="EC69" s="217"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9.87</v>
      </c>
      <c r="ED69" s="217"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26.68</v>
      </c>
      <c r="EE69" s="217"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8"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12.5143</v>
      </c>
      <c r="EG69" s="217"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7"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7"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7"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22.23</v>
      </c>
      <c r="EK69" s="217"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18.01</v>
      </c>
      <c r="EL69" s="217"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8.23</v>
      </c>
      <c r="EM69" s="217"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2.46</v>
      </c>
      <c r="EN69" s="217"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1.69</v>
      </c>
      <c r="EO69" s="217"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7.88</v>
      </c>
      <c r="EP69" s="217"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23.16</v>
      </c>
      <c r="EQ69" s="217"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8"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11.9514</v>
      </c>
      <c r="ES69" s="217"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7"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7"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7"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25.17</v>
      </c>
      <c r="EW69" s="217"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9.86</v>
      </c>
      <c r="EX69" s="217"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4.18</v>
      </c>
      <c r="EY69" s="217"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19.26</v>
      </c>
      <c r="EZ69" s="217"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3.33</v>
      </c>
      <c r="FA69" s="217"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2.48</v>
      </c>
      <c r="FB69" s="217"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28.57</v>
      </c>
      <c r="FC69" s="217"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8"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13.2643</v>
      </c>
      <c r="FE69" s="217"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7"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7"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7"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19.8</v>
      </c>
      <c r="FI69" s="217"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5.62</v>
      </c>
      <c r="FJ69" s="217"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9.29</v>
      </c>
      <c r="FK69" s="217"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8.08</v>
      </c>
      <c r="FL69" s="217"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1.68</v>
      </c>
      <c r="FM69" s="217"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9.75</v>
      </c>
      <c r="FN69" s="217"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9.02</v>
      </c>
      <c r="FO69" s="217"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8"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9.0343</v>
      </c>
      <c r="FQ69" s="217"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7"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7"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7"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1.68</v>
      </c>
      <c r="FU69" s="217"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8.45</v>
      </c>
      <c r="FV69" s="217"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5.26</v>
      </c>
      <c r="FW69" s="217"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8.28</v>
      </c>
      <c r="FX69" s="217"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21.24</v>
      </c>
      <c r="FY69" s="217"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1.69</v>
      </c>
      <c r="FZ69" s="217"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29.33</v>
      </c>
      <c r="GA69" s="217"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8"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10.8471</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17.14</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14.11</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6.76</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2.13</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1.75</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8.58</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16.61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9.5829</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16.7</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14.92</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7.63</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2.42</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1.69</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7.05</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15.5</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9.4157</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18.06</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8.95</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4.03</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15.8</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3.22</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2.41</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17.06</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9.9329</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15.43</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5.33</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8.53</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7.49</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1.69</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8.49</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7.78</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7.82</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1.69</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7.78</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5.02</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7.65</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16.25</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1.7</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17.22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8.1871</v>
      </c>
    </row>
    <row r="70" customFormat="false" ht="15" hidden="false" customHeight="true" outlineLevel="0" collapsed="false">
      <c r="A70" s="219" t="s">
        <v>284</v>
      </c>
      <c r="B70" s="219" t="s">
        <v>249</v>
      </c>
      <c r="C70" s="220" t="n">
        <v>1900</v>
      </c>
      <c r="D70" s="221"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21"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21"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21"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22.76</v>
      </c>
      <c r="H70" s="221"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7.52</v>
      </c>
      <c r="I70" s="221"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6.3</v>
      </c>
      <c r="J70" s="221"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13.05</v>
      </c>
      <c r="K70" s="221"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2.01</v>
      </c>
      <c r="L70" s="221"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4.87</v>
      </c>
      <c r="M70" s="221"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18.18</v>
      </c>
      <c r="N70" s="221"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14"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10.67</v>
      </c>
      <c r="P70" s="221"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21"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21"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21"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23.68</v>
      </c>
      <c r="T70" s="221"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8.26</v>
      </c>
      <c r="U70" s="221"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5.5</v>
      </c>
      <c r="V70" s="221"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15.05</v>
      </c>
      <c r="W70" s="221"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2.33</v>
      </c>
      <c r="X70" s="221"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3.85</v>
      </c>
      <c r="Y70" s="221"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21.85</v>
      </c>
      <c r="Z70" s="221"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14"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11.5029</v>
      </c>
      <c r="AB70" s="221"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21"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21"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21"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21.84</v>
      </c>
      <c r="AF70" s="221"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6.84</v>
      </c>
      <c r="AG70" s="221"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7.2</v>
      </c>
      <c r="AH70" s="221"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11.22</v>
      </c>
      <c r="AI70" s="221"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1.8</v>
      </c>
      <c r="AJ70" s="221"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6.18</v>
      </c>
      <c r="AK70" s="221"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14.73</v>
      </c>
      <c r="AL70" s="221"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5"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9.9729</v>
      </c>
      <c r="AN70" s="222"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22"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22"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22"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24.6</v>
      </c>
      <c r="AR70" s="222"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9.06</v>
      </c>
      <c r="AS70" s="222"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4.8</v>
      </c>
      <c r="AT70" s="222"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17.19</v>
      </c>
      <c r="AU70" s="222"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2.77</v>
      </c>
      <c r="AV70" s="222"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3.06</v>
      </c>
      <c r="AW70" s="222"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25.55</v>
      </c>
      <c r="AX70" s="222"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5"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12.4329</v>
      </c>
      <c r="AZ70" s="222"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22"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22"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22"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20.92</v>
      </c>
      <c r="BD70" s="222"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6.22</v>
      </c>
      <c r="BE70" s="222"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8.21</v>
      </c>
      <c r="BF70" s="222"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9.58</v>
      </c>
      <c r="BG70" s="222"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1.68</v>
      </c>
      <c r="BH70" s="222"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7.82</v>
      </c>
      <c r="BI70" s="222"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11.67</v>
      </c>
      <c r="BJ70" s="222"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5"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9.4429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17.03</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7</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5.95</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11.49</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1.99</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4.56</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13.41</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8.7757</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17.48</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7.62</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5.24</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12.97</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2.29</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3.66</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15.07</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9.19</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16.57</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6.41</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6.75</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10.07</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1.79</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5.68</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11.55</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8.4029</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17.9</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8.29</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4.61</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14.47</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2.7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2.95</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16.4</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9.6171</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16.08</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5.86</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7.62</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8.74</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1.68</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7.01</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9.64</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8.09</v>
      </c>
      <c r="DU70" s="223"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23"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23"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23"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23.4</v>
      </c>
      <c r="DY70" s="223"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16.93</v>
      </c>
      <c r="DZ70" s="223"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7.25</v>
      </c>
      <c r="EA70" s="223"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2.15</v>
      </c>
      <c r="EB70" s="223"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1.74</v>
      </c>
      <c r="EC70" s="223"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9.93</v>
      </c>
      <c r="ED70" s="223"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27.07</v>
      </c>
      <c r="EE70" s="223"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8"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12.6386</v>
      </c>
      <c r="EG70" s="223"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23"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23"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23"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22.48</v>
      </c>
      <c r="EK70" s="223"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18.17</v>
      </c>
      <c r="EL70" s="223"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8.27</v>
      </c>
      <c r="EM70" s="223"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2.46</v>
      </c>
      <c r="EN70" s="223"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1.66</v>
      </c>
      <c r="EO70" s="223"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7.92</v>
      </c>
      <c r="EP70" s="223"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23.44</v>
      </c>
      <c r="EQ70" s="223"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8"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12.0571</v>
      </c>
      <c r="ES70" s="223"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23"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23"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23"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25.5</v>
      </c>
      <c r="EW70" s="223"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9.92</v>
      </c>
      <c r="EX70" s="223"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4.2</v>
      </c>
      <c r="EY70" s="223"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19.45</v>
      </c>
      <c r="EZ70" s="223"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3.34</v>
      </c>
      <c r="FA70" s="223"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2.48</v>
      </c>
      <c r="FB70" s="223"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29.02</v>
      </c>
      <c r="FC70" s="223"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8"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13.4157</v>
      </c>
      <c r="FE70" s="223"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23"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23"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23"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20</v>
      </c>
      <c r="FI70" s="223"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5.65</v>
      </c>
      <c r="FJ70" s="223"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9.34</v>
      </c>
      <c r="FK70" s="223"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8.13</v>
      </c>
      <c r="FL70" s="223"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1.65</v>
      </c>
      <c r="FM70" s="223"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9.8</v>
      </c>
      <c r="FN70" s="223"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9.07</v>
      </c>
      <c r="FO70" s="223"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8"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9.0914</v>
      </c>
      <c r="FQ70" s="223"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23"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23"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23"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1.65</v>
      </c>
      <c r="FU70" s="223"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8.49</v>
      </c>
      <c r="FV70" s="223"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5.29</v>
      </c>
      <c r="FW70" s="223"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8.32</v>
      </c>
      <c r="FX70" s="223"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21.47</v>
      </c>
      <c r="FY70" s="223"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1.66</v>
      </c>
      <c r="FZ70" s="223"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29.82</v>
      </c>
      <c r="GA70" s="223"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8"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10.9571</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17.34</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14.23</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6.79</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2.13</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1.73</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8.63</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16.85</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9.6714</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16.89</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15.06</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7.67</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2.42</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1.66</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7.09</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15.68</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9.4957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18.3</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9</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4.05</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15.95</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3.23</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2.42</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17.33</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10.04</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15.58</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5.35</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8.57</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7.53</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1.66</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8.54</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7.83</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7.8657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1.66</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7.82</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5.04</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7.69</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16.43</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1.67</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17.5</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8.2586</v>
      </c>
    </row>
    <row r="71" customFormat="false" ht="15" hidden="false" customHeight="true" outlineLevel="0" collapsed="false">
      <c r="A71" s="182" t="s">
        <v>285</v>
      </c>
      <c r="B71" s="182" t="s">
        <v>249</v>
      </c>
      <c r="C71" s="186" t="n">
        <v>1950</v>
      </c>
      <c r="D71" s="187"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7"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7"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7"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23.03</v>
      </c>
      <c r="H71" s="187"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7.57</v>
      </c>
      <c r="I71" s="187"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6.33</v>
      </c>
      <c r="J71" s="187"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13.14</v>
      </c>
      <c r="K71" s="187"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2.01</v>
      </c>
      <c r="L71" s="187"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4.9</v>
      </c>
      <c r="M71" s="187"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18.35</v>
      </c>
      <c r="N71" s="187"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1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10.7614</v>
      </c>
      <c r="P71" s="187"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7"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7"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7"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23.97</v>
      </c>
      <c r="T71" s="187"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8.31</v>
      </c>
      <c r="U71" s="187"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5.53</v>
      </c>
      <c r="V71" s="187"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15.17</v>
      </c>
      <c r="W71" s="187"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2.34</v>
      </c>
      <c r="X71" s="187"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3.87</v>
      </c>
      <c r="Y71" s="187"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22.1</v>
      </c>
      <c r="Z71" s="187"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1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11.6129</v>
      </c>
      <c r="AB71" s="187"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7"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7"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7"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22.08</v>
      </c>
      <c r="AF71" s="187"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6.88</v>
      </c>
      <c r="AG71" s="187"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7.24</v>
      </c>
      <c r="AH71" s="187"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11.29</v>
      </c>
      <c r="AI71" s="187"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1.79</v>
      </c>
      <c r="AJ71" s="187"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6.22</v>
      </c>
      <c r="AK71" s="187"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14.85</v>
      </c>
      <c r="AL71" s="187"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10.05</v>
      </c>
      <c r="AN71" s="216"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6"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6"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6"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24.91</v>
      </c>
      <c r="AR71" s="216"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9.11</v>
      </c>
      <c r="AS71" s="216"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4.83</v>
      </c>
      <c r="AT71" s="216"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17.35</v>
      </c>
      <c r="AU71" s="216"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2.78</v>
      </c>
      <c r="AV71" s="216"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3.07</v>
      </c>
      <c r="AW71" s="216"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25.89</v>
      </c>
      <c r="AX71" s="216"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12.5629</v>
      </c>
      <c r="AZ71" s="216"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6"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6"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6"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21.14</v>
      </c>
      <c r="BD71" s="216"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6.25</v>
      </c>
      <c r="BE71" s="216"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8.26</v>
      </c>
      <c r="BF71" s="216"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9.64</v>
      </c>
      <c r="BG71" s="216"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v>
      </c>
      <c r="BH71" s="216"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7.86</v>
      </c>
      <c r="BI71" s="216"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11.75</v>
      </c>
      <c r="BJ71" s="216"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9.5086</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17.23</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7.03</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5.98</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11.57</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1.98</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4.58</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13.54</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8.8443</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17.69</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7.67</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5.27</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13.07</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2.29</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3.67</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15.24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9.2714</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16.75</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6.44</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6.78</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10.14</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1.77</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5.71</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11.64</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8.4614</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18.13</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8.34</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4.63</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14.6</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2.7</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2.96</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16.62</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9.7114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16.25</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5.89</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7.66</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8.79</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1.66</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7.05</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9.71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8.1443</v>
      </c>
      <c r="DU71" s="217"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7"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7"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7"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23.69</v>
      </c>
      <c r="DY71" s="217"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17.08</v>
      </c>
      <c r="DZ71" s="217"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7.29</v>
      </c>
      <c r="EA71" s="217"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2.15</v>
      </c>
      <c r="EB71" s="217"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1.72</v>
      </c>
      <c r="EC71" s="217"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9.99</v>
      </c>
      <c r="ED71" s="217"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27.46</v>
      </c>
      <c r="EE71" s="217"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8"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12.7686</v>
      </c>
      <c r="EG71" s="217"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7"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7"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7"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22.74</v>
      </c>
      <c r="EK71" s="217"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18.34</v>
      </c>
      <c r="EL71" s="217"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8.32</v>
      </c>
      <c r="EM71" s="217"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2.47</v>
      </c>
      <c r="EN71" s="217"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1.63</v>
      </c>
      <c r="EO71" s="217"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7.97</v>
      </c>
      <c r="EP71" s="217"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23.72</v>
      </c>
      <c r="EQ71" s="217"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8"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12.17</v>
      </c>
      <c r="ES71" s="217"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7"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7"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7"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25.84</v>
      </c>
      <c r="EW71" s="217"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9.98</v>
      </c>
      <c r="EX71" s="217"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4.22</v>
      </c>
      <c r="EY71" s="217"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19.64</v>
      </c>
      <c r="EZ71" s="217"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3.35</v>
      </c>
      <c r="FA71" s="217"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2.49</v>
      </c>
      <c r="FB71" s="217"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29.49</v>
      </c>
      <c r="FC71" s="217"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8"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13.5729</v>
      </c>
      <c r="FE71" s="217"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7"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7"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7"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20.21</v>
      </c>
      <c r="FI71" s="217"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5.67</v>
      </c>
      <c r="FJ71" s="217"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9.4</v>
      </c>
      <c r="FK71" s="217"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8.17</v>
      </c>
      <c r="FL71" s="217"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1.62</v>
      </c>
      <c r="FM71" s="217"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9.86</v>
      </c>
      <c r="FN71" s="217"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9.12</v>
      </c>
      <c r="FO71" s="217"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8"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9.15</v>
      </c>
      <c r="FQ71" s="217"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7"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7"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7"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1.62</v>
      </c>
      <c r="FU71" s="217"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8.54</v>
      </c>
      <c r="FV71" s="217"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5.31</v>
      </c>
      <c r="FW71" s="217"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8.37</v>
      </c>
      <c r="FX71" s="217"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21.71</v>
      </c>
      <c r="FY71" s="217"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1.64</v>
      </c>
      <c r="FZ71" s="217"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30.32</v>
      </c>
      <c r="GA71" s="217"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8"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11.0729</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17.55</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14.36</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6.83</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2.12</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1.72</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8.68</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17.09</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9.7643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17.09</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15.2</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7.72</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2.42</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1.64</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7.13</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15.87</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9.5814</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18.54</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9.05</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4.07</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16.11</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3.24</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2.42</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17.61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10.1486</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15.74</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5.38</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8.62</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7.57</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1.63</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8.59</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7.87</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7.9143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1.63</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7.86</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5.07</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7.73</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16.61</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1.64</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17.79</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8.3329</v>
      </c>
    </row>
    <row r="72" customFormat="false" ht="15" hidden="false" customHeight="true" outlineLevel="0" collapsed="false">
      <c r="A72" s="219" t="s">
        <v>286</v>
      </c>
      <c r="B72" s="219" t="s">
        <v>249</v>
      </c>
      <c r="C72" s="220" t="n">
        <v>2000</v>
      </c>
      <c r="D72" s="221"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21"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21"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21"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23.3</v>
      </c>
      <c r="H72" s="221"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7.61</v>
      </c>
      <c r="I72" s="221"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6.37</v>
      </c>
      <c r="J72" s="221"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13.24</v>
      </c>
      <c r="K72" s="221"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2.01</v>
      </c>
      <c r="L72" s="221"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4.93</v>
      </c>
      <c r="M72" s="221"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18.53</v>
      </c>
      <c r="N72" s="221"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1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10.8557</v>
      </c>
      <c r="P72" s="221"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21"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21"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21"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24.27</v>
      </c>
      <c r="T72" s="221"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8.36</v>
      </c>
      <c r="U72" s="221"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5.56</v>
      </c>
      <c r="V72" s="221"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15.3</v>
      </c>
      <c r="W72" s="221"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2.34</v>
      </c>
      <c r="X72" s="221"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3.88</v>
      </c>
      <c r="Y72" s="221"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22.35</v>
      </c>
      <c r="Z72" s="221"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1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11.7229</v>
      </c>
      <c r="AB72" s="221"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21"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21"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21"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22.34</v>
      </c>
      <c r="AF72" s="221"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6.92</v>
      </c>
      <c r="AG72" s="221"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7.28</v>
      </c>
      <c r="AH72" s="221"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11.37</v>
      </c>
      <c r="AI72" s="221"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1.78</v>
      </c>
      <c r="AJ72" s="221"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6.25</v>
      </c>
      <c r="AK72" s="221"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14.98</v>
      </c>
      <c r="AL72" s="221"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10.1314</v>
      </c>
      <c r="AN72" s="222"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22"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22"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22"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25.24</v>
      </c>
      <c r="AR72" s="222"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9.17</v>
      </c>
      <c r="AS72" s="222"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4.85</v>
      </c>
      <c r="AT72" s="222"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17.51</v>
      </c>
      <c r="AU72" s="222"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2.79</v>
      </c>
      <c r="AV72" s="222"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3.09</v>
      </c>
      <c r="AW72" s="222"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26.24</v>
      </c>
      <c r="AX72" s="222"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12.6986</v>
      </c>
      <c r="AZ72" s="222"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22"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22"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22"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21.38</v>
      </c>
      <c r="BD72" s="222"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6.29</v>
      </c>
      <c r="BE72" s="222"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8.31</v>
      </c>
      <c r="BF72" s="222"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9.7</v>
      </c>
      <c r="BG72" s="222"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1.64</v>
      </c>
      <c r="BH72" s="222"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7.91</v>
      </c>
      <c r="BI72" s="222"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11.84</v>
      </c>
      <c r="BJ72" s="222"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9.5814</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17.44</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7.08</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6.02</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11.66</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1.98</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4.61</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13.67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8.9229</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17.91</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7.72</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5.29</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13.18</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2.29</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3.69</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15.41</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9.3557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16.94</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6.48</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6.82</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10.21</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1.76</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5.74</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11.74</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8.5271</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18.36</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8.4</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4.65</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14.74</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2.71</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2.97</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16.84</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9.81</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16.43</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5.92</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7.71</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8.85</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1.64</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7.09</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9.78</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8.2029</v>
      </c>
      <c r="DU72" s="223"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23"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23"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23"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23.98</v>
      </c>
      <c r="DY72" s="223"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17.24</v>
      </c>
      <c r="DZ72" s="223"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7.34</v>
      </c>
      <c r="EA72" s="223"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2.15</v>
      </c>
      <c r="EB72" s="223"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1.71</v>
      </c>
      <c r="EC72" s="223"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10.06</v>
      </c>
      <c r="ED72" s="223"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27.86</v>
      </c>
      <c r="EE72" s="223"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8"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12.9057</v>
      </c>
      <c r="EG72" s="223"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23"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23"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23"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23.01</v>
      </c>
      <c r="EK72" s="223"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18.52</v>
      </c>
      <c r="EL72" s="223"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8.37</v>
      </c>
      <c r="EM72" s="223"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2.47</v>
      </c>
      <c r="EN72" s="223"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1.61</v>
      </c>
      <c r="EO72" s="223"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8.02</v>
      </c>
      <c r="EP72" s="223"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24.02</v>
      </c>
      <c r="EQ72" s="223"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8"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12.2886</v>
      </c>
      <c r="ES72" s="223"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23"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23"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23"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26.19</v>
      </c>
      <c r="EW72" s="223"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10.05</v>
      </c>
      <c r="EX72" s="223"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4.24</v>
      </c>
      <c r="EY72" s="223"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19.85</v>
      </c>
      <c r="EZ72" s="223"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3.37</v>
      </c>
      <c r="FA72" s="223"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2.49</v>
      </c>
      <c r="FB72" s="223"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29.96</v>
      </c>
      <c r="FC72" s="223"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8"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13.7357</v>
      </c>
      <c r="FE72" s="223"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23"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23"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23"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20.42</v>
      </c>
      <c r="FI72" s="223"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5.71</v>
      </c>
      <c r="FJ72" s="223"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9.46</v>
      </c>
      <c r="FK72" s="223"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8.23</v>
      </c>
      <c r="FL72" s="223"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1.6</v>
      </c>
      <c r="FM72" s="223"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9.93</v>
      </c>
      <c r="FN72" s="223"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9.18</v>
      </c>
      <c r="FO72" s="223"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8"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9.2186</v>
      </c>
      <c r="FQ72" s="223"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23"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23"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23"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1.6</v>
      </c>
      <c r="FU72" s="223"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8.6</v>
      </c>
      <c r="FV72" s="223"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5.34</v>
      </c>
      <c r="FW72" s="223"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8.42</v>
      </c>
      <c r="FX72" s="223"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21.95</v>
      </c>
      <c r="FY72" s="223"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1.62</v>
      </c>
      <c r="FZ72" s="223"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30.82</v>
      </c>
      <c r="GA72" s="223"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8"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11.1929</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17.77</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14.49</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6.87</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2.12</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1.7</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8.74</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17.34</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9.8614</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17.29</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15.35</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7.77</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2.43</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1.62</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7.17</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16.07</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9.6714</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18.79</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9.11</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4.09</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16.28</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3.25</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2.42</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17.89</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10.2614</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15.9</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5.41</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8.68</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7.62</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1.6</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8.65</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7.92</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7.9686</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1.6</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7.91</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5.1</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7.78</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16.8</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1.62</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8.4143</v>
      </c>
    </row>
    <row r="73" customFormat="false" ht="15" hidden="false" customHeight="true" outlineLevel="0" collapsed="false">
      <c r="A73" s="182" t="s">
        <v>287</v>
      </c>
      <c r="B73" s="182" t="s">
        <v>249</v>
      </c>
      <c r="C73" s="186" t="n">
        <v>2050</v>
      </c>
      <c r="D73" s="187"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7"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7"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7"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23.59</v>
      </c>
      <c r="H73" s="187"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7.66</v>
      </c>
      <c r="I73" s="187"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6.41</v>
      </c>
      <c r="J73" s="187"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13.35</v>
      </c>
      <c r="K73" s="187"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2.01</v>
      </c>
      <c r="L73" s="187"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4.96</v>
      </c>
      <c r="M73" s="187"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18.71</v>
      </c>
      <c r="N73" s="187"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1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10.9557</v>
      </c>
      <c r="P73" s="187"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7"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7"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7"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24.58</v>
      </c>
      <c r="T73" s="187"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8.42</v>
      </c>
      <c r="U73" s="187"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5.6</v>
      </c>
      <c r="V73" s="187"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15.43</v>
      </c>
      <c r="W73" s="187"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2.35</v>
      </c>
      <c r="X73" s="187"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3.91</v>
      </c>
      <c r="Y73" s="187"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22.61</v>
      </c>
      <c r="Z73" s="187"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1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11.8429</v>
      </c>
      <c r="AB73" s="187"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7"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7"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7"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22.6</v>
      </c>
      <c r="AF73" s="187"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6.97</v>
      </c>
      <c r="AG73" s="187"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7.33</v>
      </c>
      <c r="AH73" s="187"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11.46</v>
      </c>
      <c r="AI73" s="187"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1.77</v>
      </c>
      <c r="AJ73" s="187"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6.29</v>
      </c>
      <c r="AK73" s="187"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15.11</v>
      </c>
      <c r="AL73" s="187"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10.2186</v>
      </c>
      <c r="AN73" s="216"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6"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6"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6"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25.57</v>
      </c>
      <c r="AR73" s="216"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9.24</v>
      </c>
      <c r="AS73" s="216"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4.88</v>
      </c>
      <c r="AT73" s="216"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17.68</v>
      </c>
      <c r="AU73" s="216"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2.8</v>
      </c>
      <c r="AV73" s="216"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3.1</v>
      </c>
      <c r="AW73" s="216"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26.6</v>
      </c>
      <c r="AX73" s="216"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12.8386</v>
      </c>
      <c r="AZ73" s="216"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6"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6"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6"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21.62</v>
      </c>
      <c r="BD73" s="216"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6.33</v>
      </c>
      <c r="BE73" s="216"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8.37</v>
      </c>
      <c r="BF73" s="216"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9.77</v>
      </c>
      <c r="BG73" s="216"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1.63</v>
      </c>
      <c r="BH73" s="216"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7.96</v>
      </c>
      <c r="BI73" s="216"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11.93</v>
      </c>
      <c r="BJ73" s="216"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9.6586</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17.65</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7.12</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6.05</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11.76</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1.98</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4.63</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8.9986</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18.14</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7.77</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5.33</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13.3</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2.3</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3.71</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15.59</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9.4486</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17.14</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6.52</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6.87</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10.28</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1.76</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5.77</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11.84</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8.5971</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18.61</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8.45</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4.68</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14.88</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2.72</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2.98</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17.07</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9.9129</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16.62</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5.96</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7.76</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8.91</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1.62</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7.14</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9.85</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8.2657</v>
      </c>
      <c r="DU73" s="217"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7"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7"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7"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24.28</v>
      </c>
      <c r="DY73" s="217"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17.4</v>
      </c>
      <c r="DZ73" s="217"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7.39</v>
      </c>
      <c r="EA73" s="217"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2.16</v>
      </c>
      <c r="EB73" s="217"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1.7</v>
      </c>
      <c r="EC73" s="217"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10.13</v>
      </c>
      <c r="ED73" s="217"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28.27</v>
      </c>
      <c r="EE73" s="217"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8"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13.0471</v>
      </c>
      <c r="EG73" s="217"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7"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7"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7"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23.29</v>
      </c>
      <c r="EK73" s="217"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18.71</v>
      </c>
      <c r="EL73" s="217"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8.43</v>
      </c>
      <c r="EM73" s="217"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2.48</v>
      </c>
      <c r="EN73" s="217"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1.59</v>
      </c>
      <c r="EO73" s="217"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8.07</v>
      </c>
      <c r="EP73" s="217"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24.32</v>
      </c>
      <c r="EQ73" s="217"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8"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12.4129</v>
      </c>
      <c r="ES73" s="217"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7"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7"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7"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26.55</v>
      </c>
      <c r="EW73" s="217"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10.12</v>
      </c>
      <c r="EX73" s="217"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4.26</v>
      </c>
      <c r="EY73" s="217"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20.06</v>
      </c>
      <c r="EZ73" s="217"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3.39</v>
      </c>
      <c r="FA73" s="217"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2.5</v>
      </c>
      <c r="FB73" s="217"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30.44</v>
      </c>
      <c r="FC73" s="217"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8"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13.9029</v>
      </c>
      <c r="FE73" s="217"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7"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7"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7"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20.64</v>
      </c>
      <c r="FI73" s="217"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5.74</v>
      </c>
      <c r="FJ73" s="217"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9.52</v>
      </c>
      <c r="FK73" s="217"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8.28</v>
      </c>
      <c r="FL73" s="217"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1.57</v>
      </c>
      <c r="FM73" s="217"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10</v>
      </c>
      <c r="FN73" s="217"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9.25</v>
      </c>
      <c r="FO73" s="217"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8"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9.2857</v>
      </c>
      <c r="FQ73" s="217"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7"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7"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7"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1.57</v>
      </c>
      <c r="FU73" s="217"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8.66</v>
      </c>
      <c r="FV73" s="217"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5.37</v>
      </c>
      <c r="FW73" s="217"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8.48</v>
      </c>
      <c r="FX73" s="217"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22.21</v>
      </c>
      <c r="FY73" s="217"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1.6</v>
      </c>
      <c r="FZ73" s="217"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31.33</v>
      </c>
      <c r="GA73" s="217"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8"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11.3171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17.99</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14.63</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6.92</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2.13</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1.69</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8.8</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17.59</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9.9643</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17.5</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15.5</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7.82</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2.44</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1.59</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7.22</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16.27</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9.7629</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19.05</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9.18</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4.11</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16.45</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3.27</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2.43</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18.18</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10.3814</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16.08</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5.44</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8.74</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7.67</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1.58</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8.71</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7.98</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8.0286</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1.58</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7.97</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5.13</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7.83</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16.99</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1.6</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18.39</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8.4986</v>
      </c>
    </row>
    <row r="74" customFormat="false" ht="15" hidden="false" customHeight="true" outlineLevel="0" collapsed="false">
      <c r="A74" s="219" t="s">
        <v>288</v>
      </c>
      <c r="B74" s="219" t="s">
        <v>249</v>
      </c>
      <c r="C74" s="220" t="n">
        <v>2100</v>
      </c>
      <c r="D74" s="221"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21"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21"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21"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23.88</v>
      </c>
      <c r="H74" s="221"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7.72</v>
      </c>
      <c r="I74" s="221"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6.45</v>
      </c>
      <c r="J74" s="221"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13.46</v>
      </c>
      <c r="K74" s="221"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2.01</v>
      </c>
      <c r="L74" s="221"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4.99</v>
      </c>
      <c r="M74" s="221"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18.91</v>
      </c>
      <c r="N74" s="221"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1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11.06</v>
      </c>
      <c r="P74" s="221"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21"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21"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21"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24.89</v>
      </c>
      <c r="T74" s="221"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8.48</v>
      </c>
      <c r="U74" s="221"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5.63</v>
      </c>
      <c r="V74" s="221"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15.57</v>
      </c>
      <c r="W74" s="221"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2.35</v>
      </c>
      <c r="X74" s="221"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3.93</v>
      </c>
      <c r="Y74" s="221"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22.88</v>
      </c>
      <c r="Z74" s="221"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1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11.9614</v>
      </c>
      <c r="AB74" s="221"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21"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21"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21"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22.87</v>
      </c>
      <c r="AF74" s="221"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7.01</v>
      </c>
      <c r="AG74" s="221"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7.38</v>
      </c>
      <c r="AH74" s="221"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11.55</v>
      </c>
      <c r="AI74" s="221"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1.76</v>
      </c>
      <c r="AJ74" s="221"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6.34</v>
      </c>
      <c r="AK74" s="221"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15.24</v>
      </c>
      <c r="AL74" s="221"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10.3071</v>
      </c>
      <c r="AN74" s="222"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22"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22"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22"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25.91</v>
      </c>
      <c r="AR74" s="222"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9.31</v>
      </c>
      <c r="AS74" s="222"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4.92</v>
      </c>
      <c r="AT74" s="222"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17.85</v>
      </c>
      <c r="AU74" s="222"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2.81</v>
      </c>
      <c r="AV74" s="222"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3.12</v>
      </c>
      <c r="AW74" s="222"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26.97</v>
      </c>
      <c r="AX74" s="222"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12.9843</v>
      </c>
      <c r="AZ74" s="222"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22"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22"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22"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21.86</v>
      </c>
      <c r="BD74" s="222"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6.37</v>
      </c>
      <c r="BE74" s="222"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8.43</v>
      </c>
      <c r="BF74" s="222"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9.84</v>
      </c>
      <c r="BG74" s="222"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1.61</v>
      </c>
      <c r="BH74" s="222"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8.02</v>
      </c>
      <c r="BI74" s="222"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12.02</v>
      </c>
      <c r="BJ74" s="222"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9.7357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17.87</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7.17</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6.1</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11.85</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1.98</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4.66</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13.95</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9.0829</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18.37</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7.82</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5.36</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13.42</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2.3</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3.73</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15.78</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9.54</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17.34</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6.56</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6.91</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10.37</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1.75</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5.81</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11.94</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8.6686</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18.85</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8.52</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4.71</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15.03</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2.73</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3</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17.31</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10.0214</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16.81</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6</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7.82</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8.98</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1.61</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7.19</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9.93</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8.3343</v>
      </c>
      <c r="DU74" s="223"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23"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23"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23"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24.59</v>
      </c>
      <c r="DY74" s="223"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17.57</v>
      </c>
      <c r="DZ74" s="223"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7.44</v>
      </c>
      <c r="EA74" s="223"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2.16</v>
      </c>
      <c r="EB74" s="223"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1.69</v>
      </c>
      <c r="EC74" s="223"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10.21</v>
      </c>
      <c r="ED74" s="223"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28.68</v>
      </c>
      <c r="EE74" s="223"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8"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13.1914</v>
      </c>
      <c r="EG74" s="223"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23"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23"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23"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23.58</v>
      </c>
      <c r="EK74" s="223"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18.9</v>
      </c>
      <c r="EL74" s="223"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8.49</v>
      </c>
      <c r="EM74" s="223"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2.49</v>
      </c>
      <c r="EN74" s="223"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1.58</v>
      </c>
      <c r="EO74" s="223"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8.13</v>
      </c>
      <c r="EP74" s="223"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24.62</v>
      </c>
      <c r="EQ74" s="223"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8"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12.5414</v>
      </c>
      <c r="ES74" s="223"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23"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23"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23"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26.92</v>
      </c>
      <c r="EW74" s="223"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10.2</v>
      </c>
      <c r="EX74" s="223"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4.29</v>
      </c>
      <c r="EY74" s="223"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20.28</v>
      </c>
      <c r="EZ74" s="223"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3.41</v>
      </c>
      <c r="FA74" s="223"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2.51</v>
      </c>
      <c r="FB74" s="223"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30.92</v>
      </c>
      <c r="FC74" s="223"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8"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14.0757</v>
      </c>
      <c r="FE74" s="223"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23"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23"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23"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20.87</v>
      </c>
      <c r="FI74" s="223"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5.78</v>
      </c>
      <c r="FJ74" s="223"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9.6</v>
      </c>
      <c r="FK74" s="223"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8.34</v>
      </c>
      <c r="FL74" s="223"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1.55</v>
      </c>
      <c r="FM74" s="223"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10.08</v>
      </c>
      <c r="FN74" s="223"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9.32</v>
      </c>
      <c r="FO74" s="223"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8"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9.3629</v>
      </c>
      <c r="FQ74" s="223"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23"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23"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23"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1.55</v>
      </c>
      <c r="FU74" s="223"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8.72</v>
      </c>
      <c r="FV74" s="223"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5.41</v>
      </c>
      <c r="FW74" s="223"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8.54</v>
      </c>
      <c r="FX74" s="223"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22.47</v>
      </c>
      <c r="FY74" s="223"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1.58</v>
      </c>
      <c r="FZ74" s="223"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31.84</v>
      </c>
      <c r="GA74" s="223"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8"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11.4443</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18.22</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14.77</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6.96</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2.13</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1.68</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8.87</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17.85</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10.0686</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17.71</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15.66</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7.87</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2.45</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1.58</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7.27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16.47</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9.8586</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19.31</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9.25</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4.14</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16.63</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3.28</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2.44</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18.46</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10.5014</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16.25</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5.48</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8.81</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7.72</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1.55</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8.77</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8.03</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8.0871</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1.56</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8.02</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5.16</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7.89</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17.19</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1.58</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18.69</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8.5843</v>
      </c>
    </row>
    <row r="75" customFormat="false" ht="15" hidden="false" customHeight="true" outlineLevel="0" collapsed="false">
      <c r="A75" s="182" t="s">
        <v>289</v>
      </c>
      <c r="B75" s="182" t="s">
        <v>249</v>
      </c>
      <c r="C75" s="186" t="n">
        <v>2150</v>
      </c>
      <c r="D75" s="187"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7"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7"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7"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24.18</v>
      </c>
      <c r="H75" s="187"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7.77</v>
      </c>
      <c r="I75" s="187"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6.5</v>
      </c>
      <c r="J75" s="187"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13.58</v>
      </c>
      <c r="K75" s="187"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2.01</v>
      </c>
      <c r="L75" s="187"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5.02</v>
      </c>
      <c r="M75" s="187"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19.11</v>
      </c>
      <c r="N75" s="187"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1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11.1671</v>
      </c>
      <c r="P75" s="187"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7"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7"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7"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25.22</v>
      </c>
      <c r="T75" s="187"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8.54</v>
      </c>
      <c r="U75" s="187"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5.67</v>
      </c>
      <c r="V75" s="187"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15.72</v>
      </c>
      <c r="W75" s="187"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2.36</v>
      </c>
      <c r="X75" s="187"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3.96</v>
      </c>
      <c r="Y75" s="187"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23.16</v>
      </c>
      <c r="Z75" s="187"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1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12.09</v>
      </c>
      <c r="AB75" s="187"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7"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7"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7"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23.14</v>
      </c>
      <c r="AF75" s="187"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7.06</v>
      </c>
      <c r="AG75" s="187"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7.44</v>
      </c>
      <c r="AH75" s="187"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11.65</v>
      </c>
      <c r="AI75" s="187"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1.76</v>
      </c>
      <c r="AJ75" s="187"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6.38</v>
      </c>
      <c r="AK75" s="187"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15.38</v>
      </c>
      <c r="AL75" s="187"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10.4014</v>
      </c>
      <c r="AN75" s="216"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6"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6"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6"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26.25</v>
      </c>
      <c r="AR75" s="216"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9.38</v>
      </c>
      <c r="AS75" s="216"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4.95</v>
      </c>
      <c r="AT75" s="216"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18.03</v>
      </c>
      <c r="AU75" s="216"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2.83</v>
      </c>
      <c r="AV75" s="216"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3.14</v>
      </c>
      <c r="AW75" s="216"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27.34</v>
      </c>
      <c r="AX75" s="216"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13.1314</v>
      </c>
      <c r="AZ75" s="216"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6"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6"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6"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22.12</v>
      </c>
      <c r="BD75" s="216"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6.41</v>
      </c>
      <c r="BE75" s="216"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8.49</v>
      </c>
      <c r="BF75" s="216"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9.92</v>
      </c>
      <c r="BG75" s="216"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1.6</v>
      </c>
      <c r="BH75" s="216"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8.08</v>
      </c>
      <c r="BI75" s="216"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12.12</v>
      </c>
      <c r="BJ75" s="216"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9.82</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18.09</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7.22</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6.14</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11.96</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1.98</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4.69</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14.09</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9.1671</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18.61</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7.88</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5.4</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13.55</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2.31</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3.75</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15.97</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9.6386</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17.55</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6.61</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6.96</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10.45</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1.75</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5.85</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12.05</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8.7457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19.1</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8.58</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4.74</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15.18</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2.75</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3.02</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17.55</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10.1314</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17</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6.04</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7.88</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9.05</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1.6</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7.24</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10.01</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8.4029</v>
      </c>
      <c r="DU75" s="217"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7"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7"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7"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24.9</v>
      </c>
      <c r="DY75" s="217"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17.75</v>
      </c>
      <c r="DZ75" s="217"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7.49</v>
      </c>
      <c r="EA75" s="217"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2.17</v>
      </c>
      <c r="EB75" s="217"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1.68</v>
      </c>
      <c r="EC75" s="217"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10.29</v>
      </c>
      <c r="ED75" s="217"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29.1</v>
      </c>
      <c r="EE75" s="217"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8"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13.34</v>
      </c>
      <c r="EG75" s="217"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7"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7"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7"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23.87</v>
      </c>
      <c r="EK75" s="217"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19.1</v>
      </c>
      <c r="EL75" s="217"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8.56</v>
      </c>
      <c r="EM75" s="217"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2.5</v>
      </c>
      <c r="EN75" s="217"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1.56</v>
      </c>
      <c r="EO75" s="217"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8.19</v>
      </c>
      <c r="EP75" s="217"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24.94</v>
      </c>
      <c r="EQ75" s="217"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8"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12.6743</v>
      </c>
      <c r="ES75" s="217"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7"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7"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7"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27.29</v>
      </c>
      <c r="EW75" s="217"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10.28</v>
      </c>
      <c r="EX75" s="217"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4.32</v>
      </c>
      <c r="EY75" s="217"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20.5</v>
      </c>
      <c r="EZ75" s="217"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3.43</v>
      </c>
      <c r="FA75" s="217"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2.52</v>
      </c>
      <c r="FB75" s="217"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31.41</v>
      </c>
      <c r="FC75" s="217"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8"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14.25</v>
      </c>
      <c r="FE75" s="217"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7"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7"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7"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21.11</v>
      </c>
      <c r="FI75" s="217"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5.82</v>
      </c>
      <c r="FJ75" s="217"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9.67</v>
      </c>
      <c r="FK75" s="217"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8.4</v>
      </c>
      <c r="FL75" s="217"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1.53</v>
      </c>
      <c r="FM75" s="217"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10.16</v>
      </c>
      <c r="FN75" s="217"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9.39</v>
      </c>
      <c r="FO75" s="217"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8"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9.44</v>
      </c>
      <c r="FQ75" s="217"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7"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7"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7"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1.53</v>
      </c>
      <c r="FU75" s="217"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8.78</v>
      </c>
      <c r="FV75" s="217"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5.45</v>
      </c>
      <c r="FW75" s="217"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8.6</v>
      </c>
      <c r="FX75" s="217"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22.73</v>
      </c>
      <c r="FY75" s="217"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1.57</v>
      </c>
      <c r="FZ75" s="217"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32.36</v>
      </c>
      <c r="GA75" s="217"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8"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11.5743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18.45</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14.92</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7.01</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2.14</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1.67</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8.94</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18.11</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10.1771</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17.93</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15.83</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7.93</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2.46</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1.56</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7.32</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16.68</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9.9586</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19.58</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9.32</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4.16</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16.81</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3.3</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2.45</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18.76</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10.6257</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16.44</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5.51</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8.87</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7.78</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1.53</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8.84</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8.1</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8.1529</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1.53</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8.08</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5.2</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7.95</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17.39</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1.56</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18.99</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8.6714</v>
      </c>
    </row>
    <row r="76" customFormat="false" ht="15" hidden="false" customHeight="true" outlineLevel="0" collapsed="false">
      <c r="A76" s="219" t="s">
        <v>290</v>
      </c>
      <c r="B76" s="219" t="s">
        <v>249</v>
      </c>
      <c r="C76" s="220" t="n">
        <v>2200</v>
      </c>
      <c r="D76" s="221"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21"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21"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21"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24.48</v>
      </c>
      <c r="H76" s="221"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7.83</v>
      </c>
      <c r="I76" s="221"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6.55</v>
      </c>
      <c r="J76" s="221"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13.71</v>
      </c>
      <c r="K76" s="221"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2.02</v>
      </c>
      <c r="L76" s="221"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5.06</v>
      </c>
      <c r="M76" s="221"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19.31</v>
      </c>
      <c r="N76" s="221"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1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11.28</v>
      </c>
      <c r="P76" s="221"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21"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21"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21"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25.54</v>
      </c>
      <c r="T76" s="221"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8.61</v>
      </c>
      <c r="U76" s="221"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5.71</v>
      </c>
      <c r="V76" s="221"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15.87</v>
      </c>
      <c r="W76" s="221"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2.38</v>
      </c>
      <c r="X76" s="221"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3.98</v>
      </c>
      <c r="Y76" s="221"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23.44</v>
      </c>
      <c r="Z76" s="221"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1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12.2186</v>
      </c>
      <c r="AB76" s="221"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21"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21"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21"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23.43</v>
      </c>
      <c r="AF76" s="221"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7.12</v>
      </c>
      <c r="AG76" s="221"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7.49</v>
      </c>
      <c r="AH76" s="221"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11.75</v>
      </c>
      <c r="AI76" s="221"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1.76</v>
      </c>
      <c r="AJ76" s="221"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6.43</v>
      </c>
      <c r="AK76" s="221"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15.53</v>
      </c>
      <c r="AL76" s="221"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10.5014</v>
      </c>
      <c r="AN76" s="222"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22"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22"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22"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26.61</v>
      </c>
      <c r="AR76" s="222"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9.45</v>
      </c>
      <c r="AS76" s="222"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4.99</v>
      </c>
      <c r="AT76" s="222"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18.22</v>
      </c>
      <c r="AU76" s="222"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2.85</v>
      </c>
      <c r="AV76" s="222"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3.16</v>
      </c>
      <c r="AW76" s="222"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27.72</v>
      </c>
      <c r="AX76" s="222"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13.2857</v>
      </c>
      <c r="AZ76" s="222"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22"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22"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22"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22.38</v>
      </c>
      <c r="BD76" s="222"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6.46</v>
      </c>
      <c r="BE76" s="222"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8.56</v>
      </c>
      <c r="BF76" s="222"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10</v>
      </c>
      <c r="BG76" s="222"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1.59</v>
      </c>
      <c r="BH76" s="222"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8.14</v>
      </c>
      <c r="BI76" s="222"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12.23</v>
      </c>
      <c r="BJ76" s="222"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9.9086</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18.32</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7.28</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6.18</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12.07</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1.99</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4.73</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14.24</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9.2586</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18.85</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7.94</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5.44</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13.68</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2.32</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3.78</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16.16</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9.7386</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17.77</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6.66</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7.02</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10.54</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1.74</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5.89</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12.17</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8.8271</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19.36</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8.65</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4.78</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15.33</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2.76</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3.03</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17.79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10.2429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17.2</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6.09</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7.94</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9.12</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1.59</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7.29</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10.1</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8.4757</v>
      </c>
      <c r="DU76" s="223"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23"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23"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23"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25.22</v>
      </c>
      <c r="DY76" s="223"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17.93</v>
      </c>
      <c r="DZ76" s="223"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7.55</v>
      </c>
      <c r="EA76" s="223"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2.18</v>
      </c>
      <c r="EB76" s="223"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1.68</v>
      </c>
      <c r="EC76" s="223"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10.37</v>
      </c>
      <c r="ED76" s="223"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29.53</v>
      </c>
      <c r="EE76" s="223"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8"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13.4943</v>
      </c>
      <c r="EG76" s="223"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23"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23"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23"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24.16</v>
      </c>
      <c r="EK76" s="223"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19.3</v>
      </c>
      <c r="EL76" s="223"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8.62</v>
      </c>
      <c r="EM76" s="223"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2.52</v>
      </c>
      <c r="EN76" s="223"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1.55</v>
      </c>
      <c r="EO76" s="223"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8.25</v>
      </c>
      <c r="EP76" s="223"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25.26</v>
      </c>
      <c r="EQ76" s="223"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8"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12.8086</v>
      </c>
      <c r="ES76" s="223"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23"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23"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23"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27.67</v>
      </c>
      <c r="EW76" s="223"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10.36</v>
      </c>
      <c r="EX76" s="223"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4.35</v>
      </c>
      <c r="EY76" s="223"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20.73</v>
      </c>
      <c r="EZ76" s="223"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3.45</v>
      </c>
      <c r="FA76" s="223"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2.54</v>
      </c>
      <c r="FB76" s="223"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31.91</v>
      </c>
      <c r="FC76" s="223"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8"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14.43</v>
      </c>
      <c r="FE76" s="223"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23"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23"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23"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21.35</v>
      </c>
      <c r="FI76" s="223"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5.86</v>
      </c>
      <c r="FJ76" s="223"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9.75</v>
      </c>
      <c r="FK76" s="223"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8.47</v>
      </c>
      <c r="FL76" s="223"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1.51</v>
      </c>
      <c r="FM76" s="223"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10.24</v>
      </c>
      <c r="FN76" s="223"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9.46</v>
      </c>
      <c r="FO76" s="223"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8"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9.52</v>
      </c>
      <c r="FQ76" s="223"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23"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23"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23"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1.51</v>
      </c>
      <c r="FU76" s="223"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8.85</v>
      </c>
      <c r="FV76" s="223"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5.49</v>
      </c>
      <c r="FW76" s="223"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8.67</v>
      </c>
      <c r="FX76" s="223"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23.01</v>
      </c>
      <c r="FY76" s="223"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1.55</v>
      </c>
      <c r="FZ76" s="223"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32.89</v>
      </c>
      <c r="GA76" s="223"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8"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11.71</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18.69</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15.07</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7.07</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2.14</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1.67</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9.01</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18.38</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10.29</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18.15</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15.99</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7.99</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2.47</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1.55</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7.38</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16.9</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10.0614</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19.85</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9.4</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4.19</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17</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3.33</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2.46</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19.05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10.7543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16.62</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5.55</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8.94</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7.84</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1.51</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8.91</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8.16</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8.2186</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1.52</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8.15</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5.23</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8.01</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17.6</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1.55</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19.3</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8.7657</v>
      </c>
    </row>
    <row r="77" customFormat="false" ht="15" hidden="false" customHeight="true" outlineLevel="0" collapsed="false">
      <c r="A77" s="182" t="s">
        <v>291</v>
      </c>
      <c r="B77" s="182" t="s">
        <v>249</v>
      </c>
      <c r="C77" s="186" t="n">
        <v>2250</v>
      </c>
      <c r="D77" s="187"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7"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7"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7"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24.79</v>
      </c>
      <c r="H77" s="187"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7.9</v>
      </c>
      <c r="I77" s="187"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6.6</v>
      </c>
      <c r="J77" s="187"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13.83</v>
      </c>
      <c r="K77" s="187"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2.03</v>
      </c>
      <c r="L77" s="187"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5.1</v>
      </c>
      <c r="M77" s="187"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19.52</v>
      </c>
      <c r="N77" s="187"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1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11.3957</v>
      </c>
      <c r="P77" s="187"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7"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7"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7"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25.88</v>
      </c>
      <c r="T77" s="187"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8.68</v>
      </c>
      <c r="U77" s="187"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5.76</v>
      </c>
      <c r="V77" s="187"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16.03</v>
      </c>
      <c r="W77" s="187"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2.39</v>
      </c>
      <c r="X77" s="187"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4.01</v>
      </c>
      <c r="Y77" s="187"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23.73</v>
      </c>
      <c r="Z77" s="187"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1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12.3543</v>
      </c>
      <c r="AB77" s="187"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7"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7"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7"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23.71</v>
      </c>
      <c r="AF77" s="187"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7.17</v>
      </c>
      <c r="AG77" s="187"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7.55</v>
      </c>
      <c r="AH77" s="187"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11.85</v>
      </c>
      <c r="AI77" s="187"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v>
      </c>
      <c r="AJ77" s="187"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6.48</v>
      </c>
      <c r="AK77" s="187"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15.68</v>
      </c>
      <c r="AL77" s="187"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10.6</v>
      </c>
      <c r="AN77" s="216"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6"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6"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6"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26.96</v>
      </c>
      <c r="AR77" s="216"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9.53</v>
      </c>
      <c r="AS77" s="216"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5.02</v>
      </c>
      <c r="AT77" s="216"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18.41</v>
      </c>
      <c r="AU77" s="216"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2.86</v>
      </c>
      <c r="AV77" s="216"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3.18</v>
      </c>
      <c r="AW77" s="216"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28.11</v>
      </c>
      <c r="AX77" s="216"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13.4386</v>
      </c>
      <c r="AZ77" s="216"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6"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6"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6"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22.65</v>
      </c>
      <c r="BD77" s="216"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6.51</v>
      </c>
      <c r="BE77" s="216"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8.63</v>
      </c>
      <c r="BF77" s="216"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10.09</v>
      </c>
      <c r="BG77" s="216"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1.59</v>
      </c>
      <c r="BH77" s="216"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8.21</v>
      </c>
      <c r="BI77" s="216"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12.34</v>
      </c>
      <c r="BJ77" s="216"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10.0029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18.55</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7.34</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6.23</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12.18</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1.99</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4.76</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14.4</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9.35</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19.09</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8.01</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5.48</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13.81</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2.34</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3.81</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16.36</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9.8429</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17.98</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6.71</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7.07</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10.63</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1.74</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5.94</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12.29</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8.9086</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19.62</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8.72</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4.81</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15.5</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2.78</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3.05</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18.04</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10.36</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17.41</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6.13</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8</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9.2</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1.58</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7.35</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10.18</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8.55</v>
      </c>
      <c r="DU77" s="217"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7"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7"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7"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25.55</v>
      </c>
      <c r="DY77" s="217"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18.12</v>
      </c>
      <c r="DZ77" s="217"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7.61</v>
      </c>
      <c r="EA77" s="217"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2.19</v>
      </c>
      <c r="EB77" s="217"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1.68</v>
      </c>
      <c r="EC77" s="217"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10.46</v>
      </c>
      <c r="ED77" s="217"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29.96</v>
      </c>
      <c r="EE77" s="217"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8"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13.6529</v>
      </c>
      <c r="EG77" s="217"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7"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7"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7"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24.47</v>
      </c>
      <c r="EK77" s="217"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19.51</v>
      </c>
      <c r="EL77" s="217"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8.69</v>
      </c>
      <c r="EM77" s="217"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2.53</v>
      </c>
      <c r="EN77" s="217"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1.54</v>
      </c>
      <c r="EO77" s="217"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8.32</v>
      </c>
      <c r="EP77" s="217"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25.59</v>
      </c>
      <c r="EQ77" s="217"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8"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12.95</v>
      </c>
      <c r="ES77" s="217"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7"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7"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7"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28.05</v>
      </c>
      <c r="EW77" s="217"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10.45</v>
      </c>
      <c r="EX77" s="217"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4.38</v>
      </c>
      <c r="EY77" s="217"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20.96</v>
      </c>
      <c r="EZ77" s="217"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3.47</v>
      </c>
      <c r="FA77" s="217"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2.55</v>
      </c>
      <c r="FB77" s="217"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32.41</v>
      </c>
      <c r="FC77" s="217"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8"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14.61</v>
      </c>
      <c r="FE77" s="217"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7"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7"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7"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21.59</v>
      </c>
      <c r="FI77" s="217"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5.91</v>
      </c>
      <c r="FJ77" s="217"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9.83</v>
      </c>
      <c r="FK77" s="217"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8.54</v>
      </c>
      <c r="FL77" s="217"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1.49</v>
      </c>
      <c r="FM77" s="217"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10.33</v>
      </c>
      <c r="FN77" s="217"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9.54</v>
      </c>
      <c r="FO77" s="217"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8"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9.6043</v>
      </c>
      <c r="FQ77" s="217"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7"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7"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7"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1.5</v>
      </c>
      <c r="FU77" s="217"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8.93</v>
      </c>
      <c r="FV77" s="217"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5.53</v>
      </c>
      <c r="FW77" s="217"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8.74</v>
      </c>
      <c r="FX77" s="217"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23.29</v>
      </c>
      <c r="FY77" s="217"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1.54</v>
      </c>
      <c r="FZ77" s="217"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33.42</v>
      </c>
      <c r="GA77" s="217"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8"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11.85</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18.93</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15.23</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7.12</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2.15</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1.66</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9.09</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18.64</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10.4029</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18.38</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16.17</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8.06</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2.48</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1.53</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7.44</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17.11</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10.1671</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20.12</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9.48</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4.22</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17.19</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3.35</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2.48</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19.35</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10.8843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16.81</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5.6</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9.02</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7.9</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1.5</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8.99</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8.23</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8.2929</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1.5</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8.21</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5.27</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8.08</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17.81</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1.54</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19.61</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8.86</v>
      </c>
    </row>
    <row r="78" customFormat="false" ht="15" hidden="false" customHeight="true" outlineLevel="0" collapsed="false">
      <c r="A78" s="219" t="s">
        <v>292</v>
      </c>
      <c r="B78" s="219" t="s">
        <v>249</v>
      </c>
      <c r="C78" s="220" t="n">
        <v>2300</v>
      </c>
      <c r="D78" s="221"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21"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21"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21"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25.11</v>
      </c>
      <c r="H78" s="221"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7.96</v>
      </c>
      <c r="I78" s="221"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6.65</v>
      </c>
      <c r="J78" s="221"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13.96</v>
      </c>
      <c r="K78" s="221"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2.03</v>
      </c>
      <c r="L78" s="221"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5.14</v>
      </c>
      <c r="M78" s="221"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19.74</v>
      </c>
      <c r="N78" s="221"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1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11.5129</v>
      </c>
      <c r="P78" s="221"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21"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21"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21"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26.21</v>
      </c>
      <c r="T78" s="221"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8.75</v>
      </c>
      <c r="U78" s="221"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5.8</v>
      </c>
      <c r="V78" s="221"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16.19</v>
      </c>
      <c r="W78" s="221"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2.4</v>
      </c>
      <c r="X78" s="221"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4.04</v>
      </c>
      <c r="Y78" s="221"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24.02</v>
      </c>
      <c r="Z78" s="221"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1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12.4871</v>
      </c>
      <c r="AB78" s="221"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21"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21"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21"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24.01</v>
      </c>
      <c r="AF78" s="221"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7.23</v>
      </c>
      <c r="AG78" s="221"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7.61</v>
      </c>
      <c r="AH78" s="221"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11.96</v>
      </c>
      <c r="AI78" s="221"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1.76</v>
      </c>
      <c r="AJ78" s="221"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6.53</v>
      </c>
      <c r="AK78" s="221"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15.84</v>
      </c>
      <c r="AL78" s="221"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10.7057</v>
      </c>
      <c r="AN78" s="222"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22"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22"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22"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27.33</v>
      </c>
      <c r="AR78" s="222"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9.61</v>
      </c>
      <c r="AS78" s="222"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5.06</v>
      </c>
      <c r="AT78" s="222"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18.61</v>
      </c>
      <c r="AU78" s="222"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2.88</v>
      </c>
      <c r="AV78" s="222"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3.2</v>
      </c>
      <c r="AW78" s="222"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28.5</v>
      </c>
      <c r="AX78" s="222"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13.5986</v>
      </c>
      <c r="AZ78" s="222"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22"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22"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22"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22.92</v>
      </c>
      <c r="BD78" s="222"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6.57</v>
      </c>
      <c r="BE78" s="222"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8.7</v>
      </c>
      <c r="BF78" s="222"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10.17</v>
      </c>
      <c r="BG78" s="222"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1.58</v>
      </c>
      <c r="BH78" s="222"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8.28</v>
      </c>
      <c r="BI78" s="222"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12.45</v>
      </c>
      <c r="BJ78" s="222"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10.0957</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18.78</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7.4</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6.28</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12.29</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2</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4.8</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14.55</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9.4429</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19.34</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8.07</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5.52</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13.95</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2.35</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3.83</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16.56</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9.9457</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18.2</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6.77</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7.13</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10.73</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1.74</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5.99</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12.41</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8.9957</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19.88</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8.79</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4.85</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15.66</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2.8</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3.07</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18.29</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10.4771</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17.61</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6.18</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8.07</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9.28</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7.41</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10.28</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8.6286</v>
      </c>
      <c r="DU78" s="223"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23"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23"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23"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25.88</v>
      </c>
      <c r="DY78" s="223"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18.31</v>
      </c>
      <c r="DZ78" s="223"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7.67</v>
      </c>
      <c r="EA78" s="223"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2.2</v>
      </c>
      <c r="EB78" s="223"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v>
      </c>
      <c r="EC78" s="223"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10.55</v>
      </c>
      <c r="ED78" s="223"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30.4</v>
      </c>
      <c r="EE78" s="223"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8"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13.8129</v>
      </c>
      <c r="EG78" s="223"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23"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23"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23"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24.77</v>
      </c>
      <c r="EK78" s="223"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19.73</v>
      </c>
      <c r="EL78" s="223"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8.77</v>
      </c>
      <c r="EM78" s="223"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2.55</v>
      </c>
      <c r="EN78" s="223"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1.53</v>
      </c>
      <c r="EO78" s="223"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8.39</v>
      </c>
      <c r="EP78" s="223"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25.92</v>
      </c>
      <c r="EQ78" s="223"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8"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13.0943</v>
      </c>
      <c r="ES78" s="223"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23"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23"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23"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28.44</v>
      </c>
      <c r="EW78" s="223"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10.54</v>
      </c>
      <c r="EX78" s="223"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4.42</v>
      </c>
      <c r="EY78" s="223"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21.2</v>
      </c>
      <c r="EZ78" s="223"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3.5</v>
      </c>
      <c r="FA78" s="223"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2.57</v>
      </c>
      <c r="FB78" s="223"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32.91</v>
      </c>
      <c r="FC78" s="223"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8"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14.7971</v>
      </c>
      <c r="FE78" s="223"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23"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23"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23"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21.84</v>
      </c>
      <c r="FI78" s="223"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5.96</v>
      </c>
      <c r="FJ78" s="223"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9.91</v>
      </c>
      <c r="FK78" s="223"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8.61</v>
      </c>
      <c r="FL78" s="223"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1.48</v>
      </c>
      <c r="FM78" s="223"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10.42</v>
      </c>
      <c r="FN78" s="223"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9.62</v>
      </c>
      <c r="FO78" s="223"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8"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9.6914</v>
      </c>
      <c r="FQ78" s="223"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23"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23"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23"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1.48</v>
      </c>
      <c r="FU78" s="223"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9</v>
      </c>
      <c r="FV78" s="223"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5.57</v>
      </c>
      <c r="FW78" s="223"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8.82</v>
      </c>
      <c r="FX78" s="223"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23.57</v>
      </c>
      <c r="FY78" s="223"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1.53</v>
      </c>
      <c r="FZ78" s="223"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33.96</v>
      </c>
      <c r="GA78" s="223"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8"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11.99</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19.17</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15.39</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7.18</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2.16</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1.66</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9.16</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18.92</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10.52</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18.61</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16.35</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8.13</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2.5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1.52</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7.5</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17.34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10.2786</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20.4</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9.56</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4.25</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17.39</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3.37</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2.49</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19.65</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11.0157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17.01</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5.64</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9.1</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7.97</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1.48</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9.06</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8.3</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8.3657</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1.49</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8.28</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5.31</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8.14</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18.03</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1.53</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19.93</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8.9586</v>
      </c>
    </row>
    <row r="79" customFormat="false" ht="15" hidden="false" customHeight="true" outlineLevel="0" collapsed="false">
      <c r="A79" s="182" t="s">
        <v>293</v>
      </c>
      <c r="B79" s="182" t="s">
        <v>249</v>
      </c>
      <c r="C79" s="186" t="n">
        <v>2350</v>
      </c>
      <c r="D79" s="187"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7"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7"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7"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25.43</v>
      </c>
      <c r="H79" s="187"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8.03</v>
      </c>
      <c r="I79" s="187"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6.71</v>
      </c>
      <c r="J79" s="187"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14.1</v>
      </c>
      <c r="K79" s="187"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2.04</v>
      </c>
      <c r="L79" s="187"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5.18</v>
      </c>
      <c r="M79" s="187"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19.96</v>
      </c>
      <c r="N79" s="187"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1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11.6357</v>
      </c>
      <c r="P79" s="187"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7"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7"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7"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26.56</v>
      </c>
      <c r="T79" s="187"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8.83</v>
      </c>
      <c r="U79" s="187"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5.85</v>
      </c>
      <c r="V79" s="187"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16.35</v>
      </c>
      <c r="W79" s="187"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2.42</v>
      </c>
      <c r="X79" s="187"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4.08</v>
      </c>
      <c r="Y79" s="187"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24.32</v>
      </c>
      <c r="Z79" s="187"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1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12.63</v>
      </c>
      <c r="AB79" s="187"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7"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7"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7"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24.3</v>
      </c>
      <c r="AF79" s="187"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7.29</v>
      </c>
      <c r="AG79" s="187"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7.68</v>
      </c>
      <c r="AH79" s="187"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12.07</v>
      </c>
      <c r="AI79" s="187"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1.77</v>
      </c>
      <c r="AJ79" s="187"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6.59</v>
      </c>
      <c r="AK79" s="187"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16</v>
      </c>
      <c r="AL79" s="187"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10.8143</v>
      </c>
      <c r="AN79" s="216"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6"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6"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6"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27.7</v>
      </c>
      <c r="AR79" s="216"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9.7</v>
      </c>
      <c r="AS79" s="216"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5.1</v>
      </c>
      <c r="AT79" s="216"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18.81</v>
      </c>
      <c r="AU79" s="216"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2.9</v>
      </c>
      <c r="AV79" s="216"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3.23</v>
      </c>
      <c r="AW79" s="216"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28.89</v>
      </c>
      <c r="AX79" s="216"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13.7614</v>
      </c>
      <c r="AZ79" s="216"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6"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6"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6"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23.19</v>
      </c>
      <c r="BD79" s="216"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6.62</v>
      </c>
      <c r="BE79" s="216"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8.77</v>
      </c>
      <c r="BF79" s="216"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10.26</v>
      </c>
      <c r="BG79" s="216"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1.58</v>
      </c>
      <c r="BH79" s="216"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8.35</v>
      </c>
      <c r="BI79" s="216"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12.57</v>
      </c>
      <c r="BJ79" s="216"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10.1914</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19.02</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7.46</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6.33</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12.41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2.01</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4.84</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14.71</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9.54</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19.59</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8.14</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5.57</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14.09</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2.36</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3.86</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16.76</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10.0529</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18.43</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6.82</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7.19</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10.82</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1.75</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6.04</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12.53</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9.0829</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20.15</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8.87</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4.89</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15.83</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2.82</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3.1</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18.54</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10.6</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17.83</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6.23</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8.14</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9.36</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1.57</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7.47</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10.37</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8.71</v>
      </c>
      <c r="DU79" s="217"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7"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7"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7"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26.22</v>
      </c>
      <c r="DY79" s="217"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18.51</v>
      </c>
      <c r="DZ79" s="217"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7.74</v>
      </c>
      <c r="EA79" s="217"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2.21</v>
      </c>
      <c r="EB79" s="217"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1.68</v>
      </c>
      <c r="EC79" s="217"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10.65</v>
      </c>
      <c r="ED79" s="217"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30.84</v>
      </c>
      <c r="EE79" s="217"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8"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13.9786</v>
      </c>
      <c r="EG79" s="217"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7"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7"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7"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25.09</v>
      </c>
      <c r="EK79" s="217"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19.95</v>
      </c>
      <c r="EL79" s="217"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8.84</v>
      </c>
      <c r="EM79" s="217"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2.57</v>
      </c>
      <c r="EN79" s="217"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1.52</v>
      </c>
      <c r="EO79" s="217"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8.46</v>
      </c>
      <c r="EP79" s="217"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26.26</v>
      </c>
      <c r="EQ79" s="217"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8"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13.2414</v>
      </c>
      <c r="ES79" s="217"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7"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7"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7"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28.84</v>
      </c>
      <c r="EW79" s="217"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10.63</v>
      </c>
      <c r="EX79" s="217"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4.45</v>
      </c>
      <c r="EY79" s="217"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21.45</v>
      </c>
      <c r="EZ79" s="217"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3.53</v>
      </c>
      <c r="FA79" s="217"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2.59</v>
      </c>
      <c r="FB79" s="217"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33.42</v>
      </c>
      <c r="FC79" s="217"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8"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14.9871</v>
      </c>
      <c r="FE79" s="217"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7"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7"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7"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22.1</v>
      </c>
      <c r="FI79" s="217"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6.01</v>
      </c>
      <c r="FJ79" s="217"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10</v>
      </c>
      <c r="FK79" s="217"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8.68</v>
      </c>
      <c r="FL79" s="217"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1.47</v>
      </c>
      <c r="FM79" s="217"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10.51</v>
      </c>
      <c r="FN79" s="217"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9.71</v>
      </c>
      <c r="FO79" s="217"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8"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9.7829</v>
      </c>
      <c r="FQ79" s="217"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7"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7"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7"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1.47</v>
      </c>
      <c r="FU79" s="217"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9.08</v>
      </c>
      <c r="FV79" s="217"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5.62</v>
      </c>
      <c r="FW79" s="217"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8.89</v>
      </c>
      <c r="FX79" s="217"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23.86</v>
      </c>
      <c r="FY79" s="217"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1.53</v>
      </c>
      <c r="FZ79" s="217"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34.5</v>
      </c>
      <c r="GA79" s="217"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8"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12.1357</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19.42</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15.55</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7.24</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2.17</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1.66</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9.25</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19.19</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10.64</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18.84</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16.53</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8.19</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2.51</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1.52</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7.56</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17.56</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10.3871</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20.68</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9.64</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4.29</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17.59</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3.4</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2.51</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19.95</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11.1514</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17.21</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5.69</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9.18</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8.03</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1.47</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9.14</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8.37</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8.4414</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1.47</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8.35</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5.36</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8.21</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18.25</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1.52</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20.24</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9.0571</v>
      </c>
    </row>
    <row r="80" customFormat="false" ht="15" hidden="false" customHeight="true" outlineLevel="0" collapsed="false">
      <c r="A80" s="219" t="s">
        <v>294</v>
      </c>
      <c r="B80" s="219" t="s">
        <v>249</v>
      </c>
      <c r="C80" s="220" t="n">
        <v>2400</v>
      </c>
      <c r="D80" s="221"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21"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21"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21"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25.75</v>
      </c>
      <c r="H80" s="221"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8.1</v>
      </c>
      <c r="I80" s="221"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6.76</v>
      </c>
      <c r="J80" s="221"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14.24</v>
      </c>
      <c r="K80" s="221"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2.06</v>
      </c>
      <c r="L80" s="221"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5.22</v>
      </c>
      <c r="M80" s="221"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20.18</v>
      </c>
      <c r="N80" s="221"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1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11.7586</v>
      </c>
      <c r="P80" s="221"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21"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21"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21"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26.91</v>
      </c>
      <c r="T80" s="221"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8.91</v>
      </c>
      <c r="U80" s="221"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5.9</v>
      </c>
      <c r="V80" s="221"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16.52</v>
      </c>
      <c r="W80" s="221"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2.43</v>
      </c>
      <c r="X80" s="221"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4.11</v>
      </c>
      <c r="Y80" s="221"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24.62</v>
      </c>
      <c r="Z80" s="221"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1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12.7714</v>
      </c>
      <c r="AB80" s="221"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21"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21"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21"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24.6</v>
      </c>
      <c r="AF80" s="221"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7.36</v>
      </c>
      <c r="AG80" s="221"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7.74</v>
      </c>
      <c r="AH80" s="221"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12.18</v>
      </c>
      <c r="AI80" s="221"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1.77</v>
      </c>
      <c r="AJ80" s="221"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6.64</v>
      </c>
      <c r="AK80" s="221"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16.16</v>
      </c>
      <c r="AL80" s="221"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10.9214</v>
      </c>
      <c r="AN80" s="222"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22"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22"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22"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28.07</v>
      </c>
      <c r="AR80" s="222"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9.78</v>
      </c>
      <c r="AS80" s="222"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5.15</v>
      </c>
      <c r="AT80" s="222"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19.02</v>
      </c>
      <c r="AU80" s="222"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2.93</v>
      </c>
      <c r="AV80" s="222"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3.25</v>
      </c>
      <c r="AW80" s="222"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29.29</v>
      </c>
      <c r="AX80" s="222"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13.9271</v>
      </c>
      <c r="AZ80" s="222"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22"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22"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22"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23.47</v>
      </c>
      <c r="BD80" s="222"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6.68</v>
      </c>
      <c r="BE80" s="222"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8.85</v>
      </c>
      <c r="BF80" s="222"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10.36</v>
      </c>
      <c r="BG80" s="222"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1.58</v>
      </c>
      <c r="BH80" s="222"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8.42</v>
      </c>
      <c r="BI80" s="222"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12.69</v>
      </c>
      <c r="BJ80" s="222"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10.2929</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19.26</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7.52</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6.39</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12.53</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2.02</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4.88</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14.88</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9.64</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19.85</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8.21</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5.61</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14.23</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2.38</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3.9</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16.97</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10.1643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18.66</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6.88</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7.25</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10.93</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1.75</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6.09</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12.66</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9.1743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20.42</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8.95</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4.93</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16</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2.84</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3.12</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18.8</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10.7229</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18.04</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6.29</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8.21</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9.44</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1.56</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7.54</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10.47</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8.7929</v>
      </c>
      <c r="DU80" s="223"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23"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23"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23"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26.56</v>
      </c>
      <c r="DY80" s="223"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18.71</v>
      </c>
      <c r="DZ80" s="223"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7.81</v>
      </c>
      <c r="EA80" s="223"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2.22</v>
      </c>
      <c r="EB80" s="223"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1.68</v>
      </c>
      <c r="EC80" s="223"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10.74</v>
      </c>
      <c r="ED80" s="223"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31.29</v>
      </c>
      <c r="EE80" s="223"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8"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14.1443</v>
      </c>
      <c r="EG80" s="223"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23"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23"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23"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25.4</v>
      </c>
      <c r="EK80" s="223"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20.17</v>
      </c>
      <c r="EL80" s="223"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8.92</v>
      </c>
      <c r="EM80" s="223"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2.58</v>
      </c>
      <c r="EN80" s="223"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1.52</v>
      </c>
      <c r="EO80" s="223"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8.53</v>
      </c>
      <c r="EP80" s="223"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26.6</v>
      </c>
      <c r="EQ80" s="223"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8"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13.3886</v>
      </c>
      <c r="ES80" s="223"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23"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23"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23"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29.23</v>
      </c>
      <c r="EW80" s="223"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10.73</v>
      </c>
      <c r="EX80" s="223"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4.49</v>
      </c>
      <c r="EY80" s="223"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21.7</v>
      </c>
      <c r="EZ80" s="223"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3.56</v>
      </c>
      <c r="FA80" s="223"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2.6</v>
      </c>
      <c r="FB80" s="223"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33.94</v>
      </c>
      <c r="FC80" s="223"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8"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15.1786</v>
      </c>
      <c r="FE80" s="223"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23"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23"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23"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22.36</v>
      </c>
      <c r="FI80" s="223"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6.06</v>
      </c>
      <c r="FJ80" s="223"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10.09</v>
      </c>
      <c r="FK80" s="223"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8.76</v>
      </c>
      <c r="FL80" s="223"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1.46</v>
      </c>
      <c r="FM80" s="223"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10.61</v>
      </c>
      <c r="FN80" s="223"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9.8</v>
      </c>
      <c r="FO80" s="223"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8"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9.8771</v>
      </c>
      <c r="FQ80" s="223"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23"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23"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23"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1.46</v>
      </c>
      <c r="FU80" s="223"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9.16</v>
      </c>
      <c r="FV80" s="223"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5.67</v>
      </c>
      <c r="FW80" s="223"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8.97</v>
      </c>
      <c r="FX80" s="223"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24.15</v>
      </c>
      <c r="FY80" s="223"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1.52</v>
      </c>
      <c r="FZ80" s="223"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35.04</v>
      </c>
      <c r="GA80" s="223"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8"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12.2814</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19.68</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15.72</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7.3</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2.19</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1.66</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9.33</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19.47</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10.7643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19.08</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16.71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8.27</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2.53</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1.51</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7.63</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17.79</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10.5029</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20.97</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9.73</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4.32</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17.79</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3.42</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2.52</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20.26</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11.2871</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17.41</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5.73</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9.26</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8.11</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1.46</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9.23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8.44</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8.52</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1.46</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8.43</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5.4</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8.28</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18.47</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1.52</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20.56</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9.16</v>
      </c>
    </row>
    <row r="81" customFormat="false" ht="15" hidden="false" customHeight="true" outlineLevel="0" collapsed="false">
      <c r="A81" s="205" t="s">
        <v>295</v>
      </c>
      <c r="B81" s="206" t="s">
        <v>251</v>
      </c>
      <c r="C81" s="207" t="n">
        <v>2450</v>
      </c>
      <c r="D81" s="208"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8"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8"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8"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26.08</v>
      </c>
      <c r="H81" s="208"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8.17</v>
      </c>
      <c r="I81" s="208"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6.82</v>
      </c>
      <c r="J81" s="208"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14.38</v>
      </c>
      <c r="K81" s="208"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2.07</v>
      </c>
      <c r="L81" s="208"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5.27</v>
      </c>
      <c r="M81" s="208"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20.41</v>
      </c>
      <c r="N81" s="208"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09"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11.8857</v>
      </c>
      <c r="P81" s="208"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8"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8"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8"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27.26</v>
      </c>
      <c r="T81" s="208"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8.99</v>
      </c>
      <c r="U81" s="208"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5.95</v>
      </c>
      <c r="V81" s="208"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16.69</v>
      </c>
      <c r="W81" s="208"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2.45</v>
      </c>
      <c r="X81" s="208"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4.14</v>
      </c>
      <c r="Y81" s="208"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24.93</v>
      </c>
      <c r="Z81" s="208"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09"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12.9157</v>
      </c>
      <c r="AB81" s="208"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8"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8"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8"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24.91</v>
      </c>
      <c r="AF81" s="208"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7.42</v>
      </c>
      <c r="AG81" s="208"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7.81</v>
      </c>
      <c r="AH81" s="208"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12.3</v>
      </c>
      <c r="AI81" s="208"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1.78</v>
      </c>
      <c r="AJ81" s="208"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6.7</v>
      </c>
      <c r="AK81" s="208"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16.33</v>
      </c>
      <c r="AL81" s="208"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10"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11.0357</v>
      </c>
      <c r="AN81" s="211"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11"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11"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11"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28.45</v>
      </c>
      <c r="AR81" s="211"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9.87</v>
      </c>
      <c r="AS81" s="211"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5.19</v>
      </c>
      <c r="AT81" s="211"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19.23</v>
      </c>
      <c r="AU81" s="211"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2.95</v>
      </c>
      <c r="AV81" s="211"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3.28</v>
      </c>
      <c r="AW81" s="211"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29.7</v>
      </c>
      <c r="AX81" s="211"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10"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14.0957</v>
      </c>
      <c r="AZ81" s="211"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11"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11"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11"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23.76</v>
      </c>
      <c r="BD81" s="211"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6.74</v>
      </c>
      <c r="BE81" s="211"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8.93</v>
      </c>
      <c r="BF81" s="211"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10.45</v>
      </c>
      <c r="BG81" s="211"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1.58</v>
      </c>
      <c r="BH81" s="211"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8.5</v>
      </c>
      <c r="BI81" s="211"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12.81</v>
      </c>
      <c r="BJ81" s="211"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10"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10.3957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19.51</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7.59</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6.44</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12.66</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2.03</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4.92</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15.05</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9.7429</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20.11</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8.29</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5.66</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14.38</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2.4</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3.93</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17.18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10.2786</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18.89</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6.94</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7.31</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11.03</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1.76</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6.14</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12.79</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9.2657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20.69</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9.03</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4.97</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16.18</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2.86</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3.15</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19.05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10.8471</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18.26</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6.34</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8.28</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9.53</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1.56</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7.61</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10.57</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8.8786</v>
      </c>
      <c r="DU81" s="212"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12"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12"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12"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26.9</v>
      </c>
      <c r="DY81" s="212"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18.91</v>
      </c>
      <c r="DZ81" s="212"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7.87</v>
      </c>
      <c r="EA81" s="212"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2.24</v>
      </c>
      <c r="EB81" s="212"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1.69</v>
      </c>
      <c r="EC81" s="212"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10.84</v>
      </c>
      <c r="ED81" s="212"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31.74</v>
      </c>
      <c r="EE81" s="212"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13"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14.3129</v>
      </c>
      <c r="EG81" s="212"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12"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12"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12"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25.73</v>
      </c>
      <c r="EK81" s="212"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20.4</v>
      </c>
      <c r="EL81" s="212"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9</v>
      </c>
      <c r="EM81" s="212"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2.6</v>
      </c>
      <c r="EN81" s="212"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1.51</v>
      </c>
      <c r="EO81" s="212"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8.61</v>
      </c>
      <c r="EP81" s="212"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26.94</v>
      </c>
      <c r="EQ81" s="212"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13"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13.5414</v>
      </c>
      <c r="ES81" s="212"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12"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12"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12"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29.64</v>
      </c>
      <c r="EW81" s="212"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10.83</v>
      </c>
      <c r="EX81" s="212"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4.53</v>
      </c>
      <c r="EY81" s="212"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21.95</v>
      </c>
      <c r="EZ81" s="212"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3.58</v>
      </c>
      <c r="FA81" s="212"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2.62</v>
      </c>
      <c r="FB81" s="212"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34.45</v>
      </c>
      <c r="FC81" s="212"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13"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15.3714</v>
      </c>
      <c r="FE81" s="212"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12"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12"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12"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22.63</v>
      </c>
      <c r="FI81" s="212"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6.11</v>
      </c>
      <c r="FJ81" s="212"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10.18</v>
      </c>
      <c r="FK81" s="212"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8.84</v>
      </c>
      <c r="FL81" s="212"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1.45</v>
      </c>
      <c r="FM81" s="212"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10.7</v>
      </c>
      <c r="FN81" s="212"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9.88</v>
      </c>
      <c r="FO81" s="212"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13"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9.97</v>
      </c>
      <c r="FQ81" s="212"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12"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12"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12"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1.46</v>
      </c>
      <c r="FU81" s="212"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9.24</v>
      </c>
      <c r="FV81" s="212"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5.72</v>
      </c>
      <c r="FW81" s="212"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9.05</v>
      </c>
      <c r="FX81" s="212"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24.45</v>
      </c>
      <c r="FY81" s="212"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1.52</v>
      </c>
      <c r="FZ81" s="212"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35.59</v>
      </c>
      <c r="GA81" s="212"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13"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12.4329</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19.93</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15.89</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7.37</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2.2</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1.67</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9.42</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19.75</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10.89</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19.32</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16.9</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8.34</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2.55</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1.51</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7.7</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18.02</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10.62</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21.26</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9.82</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4.36</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18</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3.45</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2.54</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20.57</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11.4286</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17.62</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5.78</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9.34</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8.18</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1.45</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9.31</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8.52</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8.6</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1.45</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8.5</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5.45</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8.36</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18.7</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1.51</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20.88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9.2643</v>
      </c>
    </row>
    <row r="82" customFormat="false" ht="15" hidden="false" customHeight="true" outlineLevel="0" collapsed="false">
      <c r="A82" s="219" t="s">
        <v>296</v>
      </c>
      <c r="B82" s="219" t="s">
        <v>249</v>
      </c>
      <c r="C82" s="220" t="n">
        <v>2500</v>
      </c>
      <c r="D82" s="221"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21"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21"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21"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26.41</v>
      </c>
      <c r="H82" s="221"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8.25</v>
      </c>
      <c r="I82" s="221"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6.88</v>
      </c>
      <c r="J82" s="221"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14.52</v>
      </c>
      <c r="K82" s="221"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2.08</v>
      </c>
      <c r="L82" s="221"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5.31</v>
      </c>
      <c r="M82" s="221"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20.64</v>
      </c>
      <c r="N82" s="221"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1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12.0129</v>
      </c>
      <c r="P82" s="221"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21"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21"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21"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27.61</v>
      </c>
      <c r="T82" s="221"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9.07</v>
      </c>
      <c r="U82" s="221"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6</v>
      </c>
      <c r="V82" s="221"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16.87</v>
      </c>
      <c r="W82" s="221"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2.47</v>
      </c>
      <c r="X82" s="221"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4.18</v>
      </c>
      <c r="Y82" s="221"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25.24</v>
      </c>
      <c r="Z82" s="221"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1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13.0629</v>
      </c>
      <c r="AB82" s="221"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21"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21"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21"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25.22</v>
      </c>
      <c r="AF82" s="221"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7.49</v>
      </c>
      <c r="AG82" s="221"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7.88</v>
      </c>
      <c r="AH82" s="221"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12.41</v>
      </c>
      <c r="AI82" s="221"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1.79</v>
      </c>
      <c r="AJ82" s="221"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6.76</v>
      </c>
      <c r="AK82" s="221"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16.5</v>
      </c>
      <c r="AL82" s="221"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11.15</v>
      </c>
      <c r="AN82" s="222"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22"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22"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22"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28.83</v>
      </c>
      <c r="AR82" s="222"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9.96</v>
      </c>
      <c r="AS82" s="222"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5.24</v>
      </c>
      <c r="AT82" s="222"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19.44</v>
      </c>
      <c r="AU82" s="222"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2.97</v>
      </c>
      <c r="AV82" s="222"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3.31</v>
      </c>
      <c r="AW82" s="222"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30.1</v>
      </c>
      <c r="AX82" s="222"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14.2643</v>
      </c>
      <c r="AZ82" s="222"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22"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22"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22"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24.05</v>
      </c>
      <c r="BD82" s="222"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6.8</v>
      </c>
      <c r="BE82" s="222"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9.01</v>
      </c>
      <c r="BF82" s="222"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10.55</v>
      </c>
      <c r="BG82" s="222"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1.58</v>
      </c>
      <c r="BH82" s="222"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8.57</v>
      </c>
      <c r="BI82" s="222"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12.93</v>
      </c>
      <c r="BJ82" s="222"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10.4986</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19.76</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7.66</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6.5</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12.78</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2.04</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4.96</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15.22</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9.8457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20.37</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8.36</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5.71</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14.53</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2.41</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3.96</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17.4</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10.3914</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19.13</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7</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7.38</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11.14</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1.76</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6.19</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12.92</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9.36</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20.97</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9.11</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5.01</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16.36</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2.89</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3.17</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19.32</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10.9757</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18.48</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6.4</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8.36</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9.62</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1.56</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7.67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10.67</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8.9657</v>
      </c>
      <c r="DU82" s="223"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23"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23"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23"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27.25</v>
      </c>
      <c r="DY82" s="223"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19.12</v>
      </c>
      <c r="DZ82" s="223"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7.95</v>
      </c>
      <c r="EA82" s="223"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2.26</v>
      </c>
      <c r="EB82" s="223"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1.69</v>
      </c>
      <c r="EC82" s="223"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10.94</v>
      </c>
      <c r="ED82" s="223"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32.2</v>
      </c>
      <c r="EE82" s="223"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8"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14.4871</v>
      </c>
      <c r="EG82" s="223"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23"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23"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23"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26.05</v>
      </c>
      <c r="EK82" s="223"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20.63</v>
      </c>
      <c r="EL82" s="223"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9.08</v>
      </c>
      <c r="EM82" s="223"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2.63</v>
      </c>
      <c r="EN82" s="223"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1.51</v>
      </c>
      <c r="EO82" s="223"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8.69</v>
      </c>
      <c r="EP82" s="223"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27.29</v>
      </c>
      <c r="EQ82" s="223"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8"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13.6971</v>
      </c>
      <c r="ES82" s="223"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23"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23"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23"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30.04</v>
      </c>
      <c r="EW82" s="223"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10.93</v>
      </c>
      <c r="EX82" s="223"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4.57</v>
      </c>
      <c r="EY82" s="223"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22.21</v>
      </c>
      <c r="EZ82" s="223"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3.62</v>
      </c>
      <c r="FA82" s="223"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2.64</v>
      </c>
      <c r="FB82" s="223"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34.98</v>
      </c>
      <c r="FC82" s="223"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8"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15.57</v>
      </c>
      <c r="FE82" s="223"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23"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23"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23"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22.9</v>
      </c>
      <c r="FI82" s="223"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6.16</v>
      </c>
      <c r="FJ82" s="223"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10.28</v>
      </c>
      <c r="FK82" s="223"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8.92</v>
      </c>
      <c r="FL82" s="223"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1.44</v>
      </c>
      <c r="FM82" s="223"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10.8</v>
      </c>
      <c r="FN82" s="223"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9.98</v>
      </c>
      <c r="FO82" s="223"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8"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10.0686</v>
      </c>
      <c r="FQ82" s="223"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23"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23"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23"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1.45</v>
      </c>
      <c r="FU82" s="223"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9.33</v>
      </c>
      <c r="FV82" s="223"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5.77</v>
      </c>
      <c r="FW82" s="223"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9.13</v>
      </c>
      <c r="FX82" s="223"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24.75</v>
      </c>
      <c r="FY82" s="223"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1.52</v>
      </c>
      <c r="FZ82" s="223"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36.14</v>
      </c>
      <c r="GA82" s="223"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8"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12.5843</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20.19</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16.07</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7.43</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2.22</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1.67</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9.5</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20.03</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11.0157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19.57</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17.09</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8.42</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2.57</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1.5</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7.77</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18.25</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10.7386</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21.55</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9.91</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4.4</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18.21</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3.48</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2.56</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20.88</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11.57</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17.83</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5.83</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9.43</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8.25</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1.44</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9.4</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8.6</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8.6829</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1.45</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8.58</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5.5</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8.43</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18.93</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1.51</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21.21</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9.3729</v>
      </c>
    </row>
    <row r="83" customFormat="false" ht="15" hidden="false" customHeight="true" outlineLevel="0" collapsed="false">
      <c r="A83" s="182" t="s">
        <v>297</v>
      </c>
      <c r="B83" s="182" t="s">
        <v>249</v>
      </c>
      <c r="C83" s="186" t="n">
        <v>2550</v>
      </c>
      <c r="D83" s="187"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7"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7"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7"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26.75</v>
      </c>
      <c r="H83" s="187"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8.32</v>
      </c>
      <c r="I83" s="187"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6.95</v>
      </c>
      <c r="J83" s="187"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14.67</v>
      </c>
      <c r="K83" s="187"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2.1</v>
      </c>
      <c r="L83" s="187"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5.36</v>
      </c>
      <c r="M83" s="187"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20.87</v>
      </c>
      <c r="N83" s="187"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14"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12.1457</v>
      </c>
      <c r="P83" s="187"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7"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7"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7"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27.98</v>
      </c>
      <c r="T83" s="187"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9.15</v>
      </c>
      <c r="U83" s="187"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6.06</v>
      </c>
      <c r="V83" s="187"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17.05</v>
      </c>
      <c r="W83" s="187"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2.49</v>
      </c>
      <c r="X83" s="187"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4.22</v>
      </c>
      <c r="Y83" s="187"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25.55</v>
      </c>
      <c r="Z83" s="187"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14"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13.2143</v>
      </c>
      <c r="AB83" s="187"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7"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7"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7"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25.54</v>
      </c>
      <c r="AF83" s="187"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7.56</v>
      </c>
      <c r="AG83" s="187"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7.96</v>
      </c>
      <c r="AH83" s="187"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12.54</v>
      </c>
      <c r="AI83" s="187"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v>
      </c>
      <c r="AJ83" s="187"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6.82</v>
      </c>
      <c r="AK83" s="187"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16.67</v>
      </c>
      <c r="AL83" s="187"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5"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11.27</v>
      </c>
      <c r="AN83" s="216"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6"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6"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6"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29.21</v>
      </c>
      <c r="AR83" s="216"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10.06</v>
      </c>
      <c r="AS83" s="216"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5.28</v>
      </c>
      <c r="AT83" s="216"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19.66</v>
      </c>
      <c r="AU83" s="216"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3</v>
      </c>
      <c r="AV83" s="216"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3.34</v>
      </c>
      <c r="AW83" s="216"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30.52</v>
      </c>
      <c r="AX83" s="216"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5"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14.4386</v>
      </c>
      <c r="AZ83" s="216"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6"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6"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6"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24.34</v>
      </c>
      <c r="BD83" s="216"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6.86</v>
      </c>
      <c r="BE83" s="216"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9.1</v>
      </c>
      <c r="BF83" s="216"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10.65</v>
      </c>
      <c r="BG83" s="216"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1.58</v>
      </c>
      <c r="BH83" s="216"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8.65</v>
      </c>
      <c r="BI83" s="216"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13.06</v>
      </c>
      <c r="BJ83" s="216"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5"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10.6057</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20.01</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7.73</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6.56</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12.91</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2.06</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5</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15.39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9.9514</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20.64</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8.44</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5.76</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14.69</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2.43</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4</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17.61</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10.51</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19.36</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7.07</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7.45</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11.24</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1.77</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6.25</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13.06</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9.4571</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21.25</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9.2</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5.06</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16.54</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2.91</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3.2</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19.58</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11.1057</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18.71</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6.45</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8.43</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9.71</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1.57</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7.75</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10.78</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9.0571</v>
      </c>
      <c r="DU83" s="217"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7"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7"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7"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27.61</v>
      </c>
      <c r="DY83" s="217"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19.33</v>
      </c>
      <c r="DZ83" s="217"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8.02</v>
      </c>
      <c r="EA83" s="217"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2.27</v>
      </c>
      <c r="EB83" s="217"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v>
      </c>
      <c r="EC83" s="217"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11.05</v>
      </c>
      <c r="ED83" s="217"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32.66</v>
      </c>
      <c r="EE83" s="217"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8"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14.6629</v>
      </c>
      <c r="EG83" s="217"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7"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7"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7"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26.38</v>
      </c>
      <c r="EK83" s="217"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20.87</v>
      </c>
      <c r="EL83" s="217"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9.17</v>
      </c>
      <c r="EM83" s="217"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2.65</v>
      </c>
      <c r="EN83" s="217"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1.51</v>
      </c>
      <c r="EO83" s="217"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8.77</v>
      </c>
      <c r="EP83" s="217"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27.65</v>
      </c>
      <c r="EQ83" s="217"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8"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13.8571</v>
      </c>
      <c r="ES83" s="217"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7"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7"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7"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30.46</v>
      </c>
      <c r="EW83" s="217"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11.04</v>
      </c>
      <c r="EX83" s="217"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4.61</v>
      </c>
      <c r="EY83" s="217"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22.47</v>
      </c>
      <c r="EZ83" s="217"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3.65</v>
      </c>
      <c r="FA83" s="217"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2.67</v>
      </c>
      <c r="FB83" s="217"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35.5</v>
      </c>
      <c r="FC83" s="217"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8"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15.7714</v>
      </c>
      <c r="FE83" s="217"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7"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7"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7"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23.17</v>
      </c>
      <c r="FI83" s="217"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6.22</v>
      </c>
      <c r="FJ83" s="217"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10.38</v>
      </c>
      <c r="FK83" s="217"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9</v>
      </c>
      <c r="FL83" s="217"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1.44</v>
      </c>
      <c r="FM83" s="217"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10.91</v>
      </c>
      <c r="FN83" s="217"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10.07</v>
      </c>
      <c r="FO83" s="217"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8"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10.17</v>
      </c>
      <c r="FQ83" s="217"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7"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7"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7"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1.45</v>
      </c>
      <c r="FU83" s="217"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9.41</v>
      </c>
      <c r="FV83" s="217"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5.82</v>
      </c>
      <c r="FW83" s="217"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9.22</v>
      </c>
      <c r="FX83" s="217"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25.06</v>
      </c>
      <c r="FY83" s="217"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1.52</v>
      </c>
      <c r="FZ83" s="217"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36.7</v>
      </c>
      <c r="GA83" s="217"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8"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12.74</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20.45</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16.25</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7.5</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2.23</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1.68</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9.59</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20.32</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11.1457</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19.82</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17.29</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8.49</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2.59</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1.5</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7.84</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18.49</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10.86</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21.84</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10.01</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4.44</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18.42</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3.51</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2.58</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21.2</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11.7143</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18.04</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5.89</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9.52</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8.33</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1.43</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9.49</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8.68</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8.7686</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1.44</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8.66</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5.54</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8.51</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19.16</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1.51</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21.53</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9.4786</v>
      </c>
    </row>
    <row r="84" customFormat="false" ht="15" hidden="false" customHeight="true" outlineLevel="0" collapsed="false">
      <c r="A84" s="219" t="s">
        <v>298</v>
      </c>
      <c r="B84" s="219" t="s">
        <v>249</v>
      </c>
      <c r="C84" s="220" t="n">
        <v>2600</v>
      </c>
      <c r="D84" s="221"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21"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21"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21"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27.09</v>
      </c>
      <c r="H84" s="221"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8.4</v>
      </c>
      <c r="I84" s="221"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7.01</v>
      </c>
      <c r="J84" s="221"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14.82</v>
      </c>
      <c r="K84" s="221"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2.11</v>
      </c>
      <c r="L84" s="221"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5.41</v>
      </c>
      <c r="M84" s="221"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21.11</v>
      </c>
      <c r="N84" s="221"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1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12.2786</v>
      </c>
      <c r="P84" s="221"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21"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21"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21"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28.34</v>
      </c>
      <c r="T84" s="221"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9.24</v>
      </c>
      <c r="U84" s="221"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6.11</v>
      </c>
      <c r="V84" s="221"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17.23</v>
      </c>
      <c r="W84" s="221"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2.51</v>
      </c>
      <c r="X84" s="221"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4.26</v>
      </c>
      <c r="Y84" s="221"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25.87</v>
      </c>
      <c r="Z84" s="221"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1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13.3657</v>
      </c>
      <c r="AB84" s="221"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21"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21"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21"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25.85</v>
      </c>
      <c r="AF84" s="221"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7.63</v>
      </c>
      <c r="AG84" s="221"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8.03</v>
      </c>
      <c r="AH84" s="221"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12.66</v>
      </c>
      <c r="AI84" s="221"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1.81</v>
      </c>
      <c r="AJ84" s="221"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6.88</v>
      </c>
      <c r="AK84" s="221"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16.85</v>
      </c>
      <c r="AL84" s="221"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11.3871</v>
      </c>
      <c r="AN84" s="222"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22"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22"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22"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29.6</v>
      </c>
      <c r="AR84" s="222"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10.15</v>
      </c>
      <c r="AS84" s="222"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5.33</v>
      </c>
      <c r="AT84" s="222"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19.88</v>
      </c>
      <c r="AU84" s="222"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3.03</v>
      </c>
      <c r="AV84" s="222"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3.37</v>
      </c>
      <c r="AW84" s="222"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30.93</v>
      </c>
      <c r="AX84" s="222"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14.6129</v>
      </c>
      <c r="AZ84" s="222"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22"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22"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22"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24.64</v>
      </c>
      <c r="BD84" s="222"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6.92</v>
      </c>
      <c r="BE84" s="222"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9.18</v>
      </c>
      <c r="BF84" s="222"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10.75</v>
      </c>
      <c r="BG84" s="222"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1.58</v>
      </c>
      <c r="BH84" s="222"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8.73</v>
      </c>
      <c r="BI84" s="222"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13.19</v>
      </c>
      <c r="BJ84" s="222"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10.7129</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20.26</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7.8</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6.62</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13.04</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2.07</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5.05</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15.57</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10.0586</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20.91</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8.52</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5.81</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14.84</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2.45</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4.03</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17.83</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10.6271</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19.6</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7.13</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7.52</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11.36</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1.78</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6.31</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13.2</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9.5571</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21.53</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9.29</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5.1</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16.72</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2.93</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3.23</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19.85</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11.2357</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18.93</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6.51</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8.51</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9.8</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1.57</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7.82</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10.88</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9.1457</v>
      </c>
      <c r="DU84" s="223"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23"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23"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23"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27.96</v>
      </c>
      <c r="DY84" s="223"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19.55</v>
      </c>
      <c r="DZ84" s="223"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8.09</v>
      </c>
      <c r="EA84" s="223"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2.29</v>
      </c>
      <c r="EB84" s="223"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1.71</v>
      </c>
      <c r="EC84" s="223"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11.16</v>
      </c>
      <c r="ED84" s="223"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33.12</v>
      </c>
      <c r="EE84" s="223"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8"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14.84</v>
      </c>
      <c r="EG84" s="223"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23"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23"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23"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26.72</v>
      </c>
      <c r="EK84" s="223"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21.11</v>
      </c>
      <c r="EL84" s="223"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9.25</v>
      </c>
      <c r="EM84" s="223"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2.67</v>
      </c>
      <c r="EN84" s="223"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1.51</v>
      </c>
      <c r="EO84" s="223"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8.85</v>
      </c>
      <c r="EP84" s="223"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28.01</v>
      </c>
      <c r="EQ84" s="223"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8"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14.0171</v>
      </c>
      <c r="ES84" s="223"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23"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23"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23"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30.87</v>
      </c>
      <c r="EW84" s="223"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11.14</v>
      </c>
      <c r="EX84" s="223"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4.65</v>
      </c>
      <c r="EY84" s="223"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22.73</v>
      </c>
      <c r="EZ84" s="223"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3.68</v>
      </c>
      <c r="FA84" s="223"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2.69</v>
      </c>
      <c r="FB84" s="223"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36.03</v>
      </c>
      <c r="FC84" s="223"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8"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15.97</v>
      </c>
      <c r="FE84" s="223"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23"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23"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23"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23.44</v>
      </c>
      <c r="FI84" s="223"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6.28</v>
      </c>
      <c r="FJ84" s="223"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10.48</v>
      </c>
      <c r="FK84" s="223"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9.09</v>
      </c>
      <c r="FL84" s="223"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1.44</v>
      </c>
      <c r="FM84" s="223"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11.01</v>
      </c>
      <c r="FN84" s="223"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10.17</v>
      </c>
      <c r="FO84" s="223"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8"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10.2729</v>
      </c>
      <c r="FQ84" s="223"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23"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23"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23"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1.44</v>
      </c>
      <c r="FU84" s="223"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9.5</v>
      </c>
      <c r="FV84" s="223"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5.87</v>
      </c>
      <c r="FW84" s="223"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9.31</v>
      </c>
      <c r="FX84" s="223"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25.37</v>
      </c>
      <c r="FY84" s="223"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1.52</v>
      </c>
      <c r="FZ84" s="223"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37.26</v>
      </c>
      <c r="GA84" s="223"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8"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12.8957</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20.72</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16.43</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7.57</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2.25</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1.68</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9.69</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20.6</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11.2771</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20.07</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17.48</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8.57</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2.61</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1.5</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7.91</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18.73</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10.9814</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22.14</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10.1</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4.48</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18.64</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3.54</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2.6</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21.51</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11.8586</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18.25</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5.94</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9.61</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8.41</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1.43</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9.58</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8.76</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8.8543</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1.44</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8.74</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5.59</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8.59</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19.4</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1.51</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21.86</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9.59</v>
      </c>
    </row>
    <row r="85" customFormat="false" ht="15" hidden="false" customHeight="true" outlineLevel="0" collapsed="false">
      <c r="A85" s="182" t="s">
        <v>299</v>
      </c>
      <c r="B85" s="182" t="s">
        <v>249</v>
      </c>
      <c r="C85" s="186" t="n">
        <v>2650</v>
      </c>
      <c r="D85" s="187"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7"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7"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7"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27.43</v>
      </c>
      <c r="H85" s="187"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8.48</v>
      </c>
      <c r="I85" s="187"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7.08</v>
      </c>
      <c r="J85" s="187"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14.97</v>
      </c>
      <c r="K85" s="187"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2.13</v>
      </c>
      <c r="L85" s="187"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5.46</v>
      </c>
      <c r="M85" s="187"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21.36</v>
      </c>
      <c r="N85" s="187"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1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12.4157</v>
      </c>
      <c r="P85" s="187"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7"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7"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7"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28.71</v>
      </c>
      <c r="T85" s="187"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9.33</v>
      </c>
      <c r="U85" s="187"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6.17</v>
      </c>
      <c r="V85" s="187"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17.41</v>
      </c>
      <c r="W85" s="187"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2.53</v>
      </c>
      <c r="X85" s="187"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4.29</v>
      </c>
      <c r="Y85" s="187"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26.19</v>
      </c>
      <c r="Z85" s="187"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1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13.5186</v>
      </c>
      <c r="AB85" s="187"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7"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7"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7"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26.18</v>
      </c>
      <c r="AF85" s="187"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7.7</v>
      </c>
      <c r="AG85" s="187"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8.11</v>
      </c>
      <c r="AH85" s="187"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12.79</v>
      </c>
      <c r="AI85" s="187"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1.82</v>
      </c>
      <c r="AJ85" s="187"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6.95</v>
      </c>
      <c r="AK85" s="187"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17.03</v>
      </c>
      <c r="AL85" s="187"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11.5114</v>
      </c>
      <c r="AN85" s="216"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6"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6"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6"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29.99</v>
      </c>
      <c r="AR85" s="216"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10.25</v>
      </c>
      <c r="AS85" s="216"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5.38</v>
      </c>
      <c r="AT85" s="216"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20.1</v>
      </c>
      <c r="AU85" s="216"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3.05</v>
      </c>
      <c r="AV85" s="216"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3.4</v>
      </c>
      <c r="AW85" s="216"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31.35</v>
      </c>
      <c r="AX85" s="216"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14.7886</v>
      </c>
      <c r="AZ85" s="216"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6"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6"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6"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24.94</v>
      </c>
      <c r="BD85" s="216"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6.98</v>
      </c>
      <c r="BE85" s="216"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9.27</v>
      </c>
      <c r="BF85" s="216"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10.86</v>
      </c>
      <c r="BG85" s="216"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1.59</v>
      </c>
      <c r="BH85" s="216"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8.82</v>
      </c>
      <c r="BI85" s="216"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13.32</v>
      </c>
      <c r="BJ85" s="216"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10.8257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20.52</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7.88</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6.68</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13.18</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2.09</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5.1</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15.74</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10.17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21.18</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8.6</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5.87</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15</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2.47</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4.07</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18.05</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10.7486</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19.85</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7.2</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7.59</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11.47</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1.79</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6.36</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13.34</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9.6571</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21.82</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9.38</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5.15</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16.91</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2.96</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3.26</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20.12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11.3714</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19.16</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6.57</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8.59</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9.9</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1.57</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7.89</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10.99</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9.2386</v>
      </c>
      <c r="DU85" s="217"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7"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7"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7"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28.32</v>
      </c>
      <c r="DY85" s="217"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19.76</v>
      </c>
      <c r="DZ85" s="217"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8.17</v>
      </c>
      <c r="EA85" s="217"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2.31</v>
      </c>
      <c r="EB85" s="217"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1.71</v>
      </c>
      <c r="EC85" s="217"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11.27</v>
      </c>
      <c r="ED85" s="217"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33.58</v>
      </c>
      <c r="EE85" s="217"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8"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15.0171</v>
      </c>
      <c r="EG85" s="217"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7"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7"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7"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27.05</v>
      </c>
      <c r="EK85" s="217"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21.35</v>
      </c>
      <c r="EL85" s="217"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9.34</v>
      </c>
      <c r="EM85" s="217"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2.69</v>
      </c>
      <c r="EN85" s="217"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1.52</v>
      </c>
      <c r="EO85" s="217"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8.94</v>
      </c>
      <c r="EP85" s="217"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28.37</v>
      </c>
      <c r="EQ85" s="217"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8"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14.18</v>
      </c>
      <c r="ES85" s="217"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7"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7"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7"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31.29</v>
      </c>
      <c r="EW85" s="217"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11.25</v>
      </c>
      <c r="EX85" s="217"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4.69</v>
      </c>
      <c r="EY85" s="217"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23</v>
      </c>
      <c r="EZ85" s="217"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3.71</v>
      </c>
      <c r="FA85" s="217"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2.71</v>
      </c>
      <c r="FB85" s="217"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36.56</v>
      </c>
      <c r="FC85" s="217"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8"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16.1729</v>
      </c>
      <c r="FE85" s="217"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7"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7"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7"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23.72</v>
      </c>
      <c r="FI85" s="217"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6.33</v>
      </c>
      <c r="FJ85" s="217"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10.58</v>
      </c>
      <c r="FK85" s="217"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9.17</v>
      </c>
      <c r="FL85" s="217"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1.43</v>
      </c>
      <c r="FM85" s="217"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11.12</v>
      </c>
      <c r="FN85" s="217"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10.26</v>
      </c>
      <c r="FO85" s="217"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8"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10.3729</v>
      </c>
      <c r="FQ85" s="217"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7"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7"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7"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1.44</v>
      </c>
      <c r="FU85" s="217"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9.59</v>
      </c>
      <c r="FV85" s="217"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5.93</v>
      </c>
      <c r="FW85" s="217"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9.4</v>
      </c>
      <c r="FX85" s="217"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25.68</v>
      </c>
      <c r="FY85" s="217"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1.53</v>
      </c>
      <c r="FZ85" s="217"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37.82</v>
      </c>
      <c r="GA85" s="217"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8"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13.0557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20.98</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16.61</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7.64</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2.27</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1.69</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9.78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20.89</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11.4086</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20.32</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17.68</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8.66</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2.63</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1.5</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7.99</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18.97</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11.1071</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22.44</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10.2</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4.52</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18.86</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3.57</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2.62</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21.83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12.0057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18.47</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5.99</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9.7</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8.49</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1.43</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9.67</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8.84</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8.9414</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1.44</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8.83</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5.65</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8.67</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19.64</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1.51</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22.19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9.7043</v>
      </c>
    </row>
    <row r="86" customFormat="false" ht="15" hidden="false" customHeight="true" outlineLevel="0" collapsed="false">
      <c r="A86" s="219" t="s">
        <v>300</v>
      </c>
      <c r="B86" s="219" t="s">
        <v>249</v>
      </c>
      <c r="C86" s="220" t="n">
        <v>2700</v>
      </c>
      <c r="D86" s="221"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21"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21"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21"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27.78</v>
      </c>
      <c r="H86" s="221"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8.56</v>
      </c>
      <c r="I86" s="221"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7.14</v>
      </c>
      <c r="J86" s="221"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15.13</v>
      </c>
      <c r="K86" s="221"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2.15</v>
      </c>
      <c r="L86" s="221"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5.51</v>
      </c>
      <c r="M86" s="221"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21.6</v>
      </c>
      <c r="N86" s="221"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1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12.5529</v>
      </c>
      <c r="P86" s="221"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21"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21"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21"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29.08</v>
      </c>
      <c r="T86" s="221"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9.42</v>
      </c>
      <c r="U86" s="221"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6.23</v>
      </c>
      <c r="V86" s="221"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17.6</v>
      </c>
      <c r="W86" s="221"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2.56</v>
      </c>
      <c r="X86" s="221"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4.33</v>
      </c>
      <c r="Y86" s="221"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26.52</v>
      </c>
      <c r="Z86" s="221"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1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13.6771</v>
      </c>
      <c r="AB86" s="221"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21"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21"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21"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26.5</v>
      </c>
      <c r="AF86" s="221"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7.77</v>
      </c>
      <c r="AG86" s="221"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8.18</v>
      </c>
      <c r="AH86" s="221"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12.92</v>
      </c>
      <c r="AI86" s="221"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1.83</v>
      </c>
      <c r="AJ86" s="221"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7.01</v>
      </c>
      <c r="AK86" s="221"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17.21</v>
      </c>
      <c r="AL86" s="221"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11.6314</v>
      </c>
      <c r="AN86" s="222"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22"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22"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22"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30.39</v>
      </c>
      <c r="AR86" s="222"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10.35</v>
      </c>
      <c r="AS86" s="222"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5.43</v>
      </c>
      <c r="AT86" s="222"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20.32</v>
      </c>
      <c r="AU86" s="222"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3.08</v>
      </c>
      <c r="AV86" s="222"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3.43</v>
      </c>
      <c r="AW86" s="222"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31.77</v>
      </c>
      <c r="AX86" s="222"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14.9671</v>
      </c>
      <c r="AZ86" s="222"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22"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22"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22"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25.24</v>
      </c>
      <c r="BD86" s="222"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7.05</v>
      </c>
      <c r="BE86" s="222"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9.36</v>
      </c>
      <c r="BF86" s="222"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10.96</v>
      </c>
      <c r="BG86" s="222"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1.6</v>
      </c>
      <c r="BH86" s="222"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8.9</v>
      </c>
      <c r="BI86" s="222"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13.46</v>
      </c>
      <c r="BJ86" s="222"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10.9386</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20.78</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7.95</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6.74</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13.31</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2.1</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5.14</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15.92</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10.2771</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21.45</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8.68</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5.92</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15.16</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2.49</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4.11</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18.28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10.87</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20.09</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7.27</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7.66</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11.58</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1.8</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6.42</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13.48</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9.7571</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22.11</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9.47</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5.2</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17.1</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2.99</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3.28</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20.39</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11.5057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19.4</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6.63</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8.68</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10</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1.58</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7.97</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11.1</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9.3371</v>
      </c>
      <c r="DU86" s="223"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23"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23"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23"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28.69</v>
      </c>
      <c r="DY86" s="223"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19.99</v>
      </c>
      <c r="DZ86" s="223"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8.25</v>
      </c>
      <c r="EA86" s="223"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2.33</v>
      </c>
      <c r="EB86" s="223"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1.72</v>
      </c>
      <c r="EC86" s="223"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11.38</v>
      </c>
      <c r="ED86" s="223"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34.05</v>
      </c>
      <c r="EE86" s="223"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8"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15.2014</v>
      </c>
      <c r="EG86" s="223"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23"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23"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23"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27.39</v>
      </c>
      <c r="EK86" s="223"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21.59</v>
      </c>
      <c r="EL86" s="223"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9.43</v>
      </c>
      <c r="EM86" s="223"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2.72</v>
      </c>
      <c r="EN86" s="223"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1.52</v>
      </c>
      <c r="EO86" s="223"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9.02</v>
      </c>
      <c r="EP86" s="223"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28.73</v>
      </c>
      <c r="EQ86" s="223"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8"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14.3429</v>
      </c>
      <c r="ES86" s="223"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23"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23"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23"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31.71</v>
      </c>
      <c r="EW86" s="223"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11.36</v>
      </c>
      <c r="EX86" s="223"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4.74</v>
      </c>
      <c r="EY86" s="223"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23.27</v>
      </c>
      <c r="EZ86" s="223"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3.75</v>
      </c>
      <c r="FA86" s="223"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2.74</v>
      </c>
      <c r="FB86" s="223"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37.1</v>
      </c>
      <c r="FC86" s="223"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8"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16.3814</v>
      </c>
      <c r="FE86" s="223"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23"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23"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23"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24.01</v>
      </c>
      <c r="FI86" s="223"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6.39</v>
      </c>
      <c r="FJ86" s="223"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10.68</v>
      </c>
      <c r="FK86" s="223"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9.26</v>
      </c>
      <c r="FL86" s="223"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1.43</v>
      </c>
      <c r="FM86" s="223"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11.23</v>
      </c>
      <c r="FN86" s="223"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10.36</v>
      </c>
      <c r="FO86" s="223"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8"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10.48</v>
      </c>
      <c r="FQ86" s="223"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23"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23"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23"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1.44</v>
      </c>
      <c r="FU86" s="223"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9.69</v>
      </c>
      <c r="FV86" s="223"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5.98</v>
      </c>
      <c r="FW86" s="223"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9.49</v>
      </c>
      <c r="FX86" s="223"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26</v>
      </c>
      <c r="FY86" s="223"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1.53</v>
      </c>
      <c r="FZ86" s="223"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38.38</v>
      </c>
      <c r="GA86" s="223"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8"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13.2157</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21.25</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16.8</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7.72</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2.29</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1.7</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9.88</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21.18</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11.5457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20.57</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17.89</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8.74</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2.66</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1.51</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8.06</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19.21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11.2343</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22.74</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10.3</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4.56</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19.08</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3.61</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2.65</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22.15</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12.1557</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18.69</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6.05</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9.8</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8.57</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1.43</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9.77</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8.93</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9.0343</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1.44</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8.91</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5.7</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8.76</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19.88</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1.51</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22.52</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9.8171</v>
      </c>
    </row>
    <row r="87" customFormat="false" ht="15" hidden="false" customHeight="true" outlineLevel="0" collapsed="false">
      <c r="A87" s="182" t="s">
        <v>301</v>
      </c>
      <c r="B87" s="182" t="s">
        <v>249</v>
      </c>
      <c r="C87" s="186" t="n">
        <v>2750</v>
      </c>
      <c r="D87" s="187"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7"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7"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7"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28.13</v>
      </c>
      <c r="H87" s="187"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8.64</v>
      </c>
      <c r="I87" s="187"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7.21</v>
      </c>
      <c r="J87" s="187"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15.29</v>
      </c>
      <c r="K87" s="187"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2.16</v>
      </c>
      <c r="L87" s="187"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5.56</v>
      </c>
      <c r="M87" s="187"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21.85</v>
      </c>
      <c r="N87" s="187"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1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12.6914</v>
      </c>
      <c r="P87" s="187"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7"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7"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7"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29.45</v>
      </c>
      <c r="T87" s="187"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9.51</v>
      </c>
      <c r="U87" s="187"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6.29</v>
      </c>
      <c r="V87" s="187"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17.79</v>
      </c>
      <c r="W87" s="187"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2.58</v>
      </c>
      <c r="X87" s="187"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4.38</v>
      </c>
      <c r="Y87" s="187"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26.85</v>
      </c>
      <c r="Z87" s="187"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1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13.8357</v>
      </c>
      <c r="AB87" s="187"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7"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7"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7"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26.83</v>
      </c>
      <c r="AF87" s="187"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7.85</v>
      </c>
      <c r="AG87" s="187"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8.26</v>
      </c>
      <c r="AH87" s="187"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13.05</v>
      </c>
      <c r="AI87" s="187"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1.84</v>
      </c>
      <c r="AJ87" s="187"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7.08</v>
      </c>
      <c r="AK87" s="187"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17.4</v>
      </c>
      <c r="AL87" s="187"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11.7586</v>
      </c>
      <c r="AN87" s="216"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6"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6"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6"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30.79</v>
      </c>
      <c r="AR87" s="216"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10.45</v>
      </c>
      <c r="AS87" s="216"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5.48</v>
      </c>
      <c r="AT87" s="216"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20.55</v>
      </c>
      <c r="AU87" s="216"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3.11</v>
      </c>
      <c r="AV87" s="216"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3.46</v>
      </c>
      <c r="AW87" s="216"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32.2</v>
      </c>
      <c r="AX87" s="216"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15.1486</v>
      </c>
      <c r="AZ87" s="216"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6"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6"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6"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25.55</v>
      </c>
      <c r="BD87" s="216"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7.12</v>
      </c>
      <c r="BE87" s="216"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9.45</v>
      </c>
      <c r="BF87" s="216"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11.07</v>
      </c>
      <c r="BG87" s="216"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1.6</v>
      </c>
      <c r="BH87" s="216"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8.99</v>
      </c>
      <c r="BI87" s="216"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13.6</v>
      </c>
      <c r="BJ87" s="216"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11.0543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21.04</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8.03</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6.81</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13.45</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2.12</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5.19</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16.11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10.3929</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21.73</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8.77</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5.98</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15.33</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2.51</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4.14</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18.5</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10.9943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20.34</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7.34</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7.73</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11.7</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1.81</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6.48</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13.62</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9.86</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22.4</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9.56</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5.25</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17.29</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3.01</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3.31</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20.66</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11.64</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19.63</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6.7</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8.76</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10.09</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1.59</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8.04</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11.22</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9.4329</v>
      </c>
      <c r="DU87" s="217"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7"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7"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7"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29.05</v>
      </c>
      <c r="DY87" s="217"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20.21</v>
      </c>
      <c r="DZ87" s="217"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8.33</v>
      </c>
      <c r="EA87" s="217"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2.35</v>
      </c>
      <c r="EB87" s="217"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1.74</v>
      </c>
      <c r="EC87" s="217"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11.49</v>
      </c>
      <c r="ED87" s="217"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34.52</v>
      </c>
      <c r="EE87" s="217"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8"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15.3843</v>
      </c>
      <c r="EG87" s="217"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7"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7"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7"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27.74</v>
      </c>
      <c r="EK87" s="217"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21.84</v>
      </c>
      <c r="EL87" s="217"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9.52</v>
      </c>
      <c r="EM87" s="217"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2.74</v>
      </c>
      <c r="EN87" s="217"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1.53</v>
      </c>
      <c r="EO87" s="217"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9.11</v>
      </c>
      <c r="EP87" s="217"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29.1</v>
      </c>
      <c r="EQ87" s="217"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8"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14.5114</v>
      </c>
      <c r="ES87" s="217"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7"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7"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7"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32.13</v>
      </c>
      <c r="EW87" s="217"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11.48</v>
      </c>
      <c r="EX87" s="217"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4.78</v>
      </c>
      <c r="EY87" s="217"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23.55</v>
      </c>
      <c r="EZ87" s="217"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3.78</v>
      </c>
      <c r="FA87" s="217"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2.76</v>
      </c>
      <c r="FB87" s="217"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37.64</v>
      </c>
      <c r="FC87" s="217"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8"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16.5886</v>
      </c>
      <c r="FE87" s="217"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7"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7"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7"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24.29</v>
      </c>
      <c r="FI87" s="217"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6.45</v>
      </c>
      <c r="FJ87" s="217"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10.79</v>
      </c>
      <c r="FK87" s="217"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9.35</v>
      </c>
      <c r="FL87" s="217"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1.44</v>
      </c>
      <c r="FM87" s="217"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11.34</v>
      </c>
      <c r="FN87" s="217"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10.47</v>
      </c>
      <c r="FO87" s="217"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8"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10.59</v>
      </c>
      <c r="FQ87" s="217"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7"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7"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7"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1.45</v>
      </c>
      <c r="FU87" s="217"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9.78</v>
      </c>
      <c r="FV87" s="217"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6.04</v>
      </c>
      <c r="FW87" s="217"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9.58</v>
      </c>
      <c r="FX87" s="217"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26.31</v>
      </c>
      <c r="FY87" s="217"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1.54</v>
      </c>
      <c r="FZ87" s="217"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38.95</v>
      </c>
      <c r="GA87" s="217"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8"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13.3786</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21.52</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16.98</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7.79</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2.31</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1.71</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9.97</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21.48</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11.68</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20.83</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18.09</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8.82</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2.68</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1.51</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8.14</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19.46</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11.3614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23.05</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10.4</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4.6</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19.31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3.64</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2.67</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22.47</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12.3057</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18.91</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6.11</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9.89</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8.65</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1.43</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9.86</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9.02</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9.1243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1.44</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9</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5.75</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8.84</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20.12</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1.52</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22.85</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9.9314</v>
      </c>
    </row>
    <row r="88" customFormat="false" ht="15" hidden="false" customHeight="true" outlineLevel="0" collapsed="false">
      <c r="A88" s="219" t="s">
        <v>302</v>
      </c>
      <c r="B88" s="219" t="s">
        <v>249</v>
      </c>
      <c r="C88" s="220" t="n">
        <v>2800</v>
      </c>
      <c r="D88" s="221"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21"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21"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21"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28.48</v>
      </c>
      <c r="H88" s="221"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8.73</v>
      </c>
      <c r="I88" s="221"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7.28</v>
      </c>
      <c r="J88" s="221"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15.45</v>
      </c>
      <c r="K88" s="221"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2.18</v>
      </c>
      <c r="L88" s="221"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5.62</v>
      </c>
      <c r="M88" s="221"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22.1</v>
      </c>
      <c r="N88" s="221"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1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12.8343</v>
      </c>
      <c r="P88" s="221"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21"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21"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21"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29.83</v>
      </c>
      <c r="T88" s="221"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9.6</v>
      </c>
      <c r="U88" s="221"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6.35</v>
      </c>
      <c r="V88" s="221"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17.99</v>
      </c>
      <c r="W88" s="221"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2.6</v>
      </c>
      <c r="X88" s="221"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4.42</v>
      </c>
      <c r="Y88" s="221"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27.18</v>
      </c>
      <c r="Z88" s="221"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1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13.9957</v>
      </c>
      <c r="AB88" s="221"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21"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21"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21"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27.16</v>
      </c>
      <c r="AF88" s="221"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7.92</v>
      </c>
      <c r="AG88" s="221"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8.34</v>
      </c>
      <c r="AH88" s="221"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13.18</v>
      </c>
      <c r="AI88" s="221"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1.86</v>
      </c>
      <c r="AJ88" s="221"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7.15</v>
      </c>
      <c r="AK88" s="221"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17.59</v>
      </c>
      <c r="AL88" s="221"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11.8857</v>
      </c>
      <c r="AN88" s="222"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22"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22"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22"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31.19</v>
      </c>
      <c r="AR88" s="222"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10.56</v>
      </c>
      <c r="AS88" s="222"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5.53</v>
      </c>
      <c r="AT88" s="222"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20.79</v>
      </c>
      <c r="AU88" s="222"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3.14</v>
      </c>
      <c r="AV88" s="222"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3.49</v>
      </c>
      <c r="AW88" s="222"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32.63</v>
      </c>
      <c r="AX88" s="222"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15.3329</v>
      </c>
      <c r="AZ88" s="222"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22"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22"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22"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25.86</v>
      </c>
      <c r="BD88" s="222"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7.19</v>
      </c>
      <c r="BE88" s="222"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9.54</v>
      </c>
      <c r="BF88" s="222"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11.18</v>
      </c>
      <c r="BG88" s="222"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1.61</v>
      </c>
      <c r="BH88" s="222"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9.08</v>
      </c>
      <c r="BI88" s="222"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13.74</v>
      </c>
      <c r="BJ88" s="222"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11.1714</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21.31</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8.1</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6.87</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13.59</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2.14</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5.24</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16.29</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10.5057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22</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8.85</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6.04</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15.49</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2.54</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4.18</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18.73</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11.1186</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20.59</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7.41</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7.81</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11.82</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1.83</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6.55</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13.77</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9.9686</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22.69</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9.65</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5.3</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17.49</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3.04</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3.35</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20.93</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11.7786</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19.87</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6.76</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8.85</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10.19</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1.59</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8.12</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11.33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9.53</v>
      </c>
      <c r="DU88" s="223"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23"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23"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23"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29.42</v>
      </c>
      <c r="DY88" s="223"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20.44</v>
      </c>
      <c r="DZ88" s="223"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8.41</v>
      </c>
      <c r="EA88" s="223"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2.37</v>
      </c>
      <c r="EB88" s="223"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1.75</v>
      </c>
      <c r="EC88" s="223"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11.6</v>
      </c>
      <c r="ED88" s="223"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35</v>
      </c>
      <c r="EE88" s="223"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8"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15.57</v>
      </c>
      <c r="EG88" s="223"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23"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23"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23"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28.08</v>
      </c>
      <c r="EK88" s="223"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22.09</v>
      </c>
      <c r="EL88" s="223"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9.62</v>
      </c>
      <c r="EM88" s="223"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2.77</v>
      </c>
      <c r="EN88" s="223"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1.53</v>
      </c>
      <c r="EO88" s="223"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9.2</v>
      </c>
      <c r="EP88" s="223"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29.47</v>
      </c>
      <c r="EQ88" s="223"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8"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14.68</v>
      </c>
      <c r="ES88" s="223"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23"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23"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23"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32.56</v>
      </c>
      <c r="EW88" s="223"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11.59</v>
      </c>
      <c r="EX88" s="223"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4.83</v>
      </c>
      <c r="EY88" s="223"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23.82</v>
      </c>
      <c r="EZ88" s="223"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3.82</v>
      </c>
      <c r="FA88" s="223"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2.79</v>
      </c>
      <c r="FB88" s="223"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38.18</v>
      </c>
      <c r="FC88" s="223"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8"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16.7986</v>
      </c>
      <c r="FE88" s="223"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23"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23"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23"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24.58</v>
      </c>
      <c r="FI88" s="223"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6.52</v>
      </c>
      <c r="FJ88" s="223"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10.89</v>
      </c>
      <c r="FK88" s="223"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9.44</v>
      </c>
      <c r="FL88" s="223"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1.44</v>
      </c>
      <c r="FM88" s="223"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11.45</v>
      </c>
      <c r="FN88" s="223"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10.57</v>
      </c>
      <c r="FO88" s="223"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8"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10.6986</v>
      </c>
      <c r="FQ88" s="223"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23"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23"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23"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1.45</v>
      </c>
      <c r="FU88" s="223"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9.88</v>
      </c>
      <c r="FV88" s="223"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6.1</v>
      </c>
      <c r="FW88" s="223"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9.67</v>
      </c>
      <c r="FX88" s="223"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26.64</v>
      </c>
      <c r="FY88" s="223"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1.54</v>
      </c>
      <c r="FZ88" s="223"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39.52</v>
      </c>
      <c r="GA88" s="223"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8"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13.5429</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21.8</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17.17</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7.86</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2.33</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1.72</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10.07</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21.77</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11.8171</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21.09</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18.3</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8.91</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2.71</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1.52</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8.22</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19.71</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11.4943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23.35</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10.51</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4.65</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19.53</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3.67</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2.7</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22.79</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12.4571</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19.14</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6.17</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9.99</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8.73</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1.43</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9.96</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9.1</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9.2171</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1.44</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9.08</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5.81</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8.93</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20.37</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1.52</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23.19</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10.0486</v>
      </c>
    </row>
    <row r="89" customFormat="false" ht="15" hidden="false" customHeight="true" outlineLevel="0" collapsed="false">
      <c r="A89" s="182" t="s">
        <v>303</v>
      </c>
      <c r="B89" s="182" t="s">
        <v>249</v>
      </c>
      <c r="C89" s="186" t="n">
        <v>2850</v>
      </c>
      <c r="D89" s="187"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7"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7"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7"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28.84</v>
      </c>
      <c r="H89" s="187"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8.81</v>
      </c>
      <c r="I89" s="187"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7.35</v>
      </c>
      <c r="J89" s="187"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15.61</v>
      </c>
      <c r="K89" s="187"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2.2</v>
      </c>
      <c r="L89" s="187"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5.67</v>
      </c>
      <c r="M89" s="187"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22.35</v>
      </c>
      <c r="N89" s="187"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1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12.9757</v>
      </c>
      <c r="P89" s="187"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7"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7"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7"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30.21</v>
      </c>
      <c r="T89" s="187"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9.7</v>
      </c>
      <c r="U89" s="187"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6.41</v>
      </c>
      <c r="V89" s="187"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18.18</v>
      </c>
      <c r="W89" s="187"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2.63</v>
      </c>
      <c r="X89" s="187"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4.46</v>
      </c>
      <c r="Y89" s="187"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27.51</v>
      </c>
      <c r="Z89" s="187"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1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14.1571</v>
      </c>
      <c r="AB89" s="187"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7"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7"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7"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27.49</v>
      </c>
      <c r="AF89" s="187"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8</v>
      </c>
      <c r="AG89" s="187"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8.42</v>
      </c>
      <c r="AH89" s="187"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13.31</v>
      </c>
      <c r="AI89" s="187"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1.87</v>
      </c>
      <c r="AJ89" s="187"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7.22</v>
      </c>
      <c r="AK89" s="187"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17.77</v>
      </c>
      <c r="AL89" s="187"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12.0114</v>
      </c>
      <c r="AN89" s="216"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6"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6"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6"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31.59</v>
      </c>
      <c r="AR89" s="216"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10.66</v>
      </c>
      <c r="AS89" s="216"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5.59</v>
      </c>
      <c r="AT89" s="216"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21.02</v>
      </c>
      <c r="AU89" s="216"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3.17</v>
      </c>
      <c r="AV89" s="216"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3.53</v>
      </c>
      <c r="AW89" s="216"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33.06</v>
      </c>
      <c r="AX89" s="216"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15.5171</v>
      </c>
      <c r="AZ89" s="216"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6"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6"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6"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26.17</v>
      </c>
      <c r="BD89" s="216"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7.26</v>
      </c>
      <c r="BE89" s="216"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9.64</v>
      </c>
      <c r="BF89" s="216"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11.29</v>
      </c>
      <c r="BG89" s="216"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1.62</v>
      </c>
      <c r="BH89" s="216"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9.16</v>
      </c>
      <c r="BI89" s="216"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13.88</v>
      </c>
      <c r="BJ89" s="216"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11.2886</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21.57</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8.18</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6.94</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13.74</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2.16</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5.29</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16.48</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10.6229</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22.28</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8.94</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6.09</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15.66</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2.56</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4.22</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18.96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11.2443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20.85</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7.48</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7.88</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11.94</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1.84</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6.61</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13.92</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10.0743</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22.98</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9.75</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5.35</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17.68</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3.07</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3.38</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21.21</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11.9171</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20.11</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6.83</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8.93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10.3</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1.6</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8.2</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11.45</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9.6314</v>
      </c>
      <c r="DU89" s="217"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7"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7"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7"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29.79</v>
      </c>
      <c r="DY89" s="217"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20.66</v>
      </c>
      <c r="DZ89" s="217"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8.49</v>
      </c>
      <c r="EA89" s="217"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2.39</v>
      </c>
      <c r="EB89" s="217"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1.76</v>
      </c>
      <c r="EC89" s="217"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11.72</v>
      </c>
      <c r="ED89" s="217"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35.48</v>
      </c>
      <c r="EE89" s="217"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8"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15.7557</v>
      </c>
      <c r="EG89" s="217"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7"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7"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7"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28.43</v>
      </c>
      <c r="EK89" s="217"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22.34</v>
      </c>
      <c r="EL89" s="217"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9.71</v>
      </c>
      <c r="EM89" s="217"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2.79</v>
      </c>
      <c r="EN89" s="217"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1.54</v>
      </c>
      <c r="EO89" s="217"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9.29</v>
      </c>
      <c r="EP89" s="217"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29.84</v>
      </c>
      <c r="EQ89" s="217"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8"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14.8486</v>
      </c>
      <c r="ES89" s="217"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7"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7"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7"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32.99</v>
      </c>
      <c r="EW89" s="217"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11.71</v>
      </c>
      <c r="EX89" s="217"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4.87</v>
      </c>
      <c r="EY89" s="217"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24.1</v>
      </c>
      <c r="EZ89" s="217"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3.86</v>
      </c>
      <c r="FA89" s="217"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2.81</v>
      </c>
      <c r="FB89" s="217"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38.72</v>
      </c>
      <c r="FC89" s="217"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8"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17.0086</v>
      </c>
      <c r="FE89" s="217"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7"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7"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7"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24.87</v>
      </c>
      <c r="FI89" s="217"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6.58</v>
      </c>
      <c r="FJ89" s="217"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11</v>
      </c>
      <c r="FK89" s="217"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9.54</v>
      </c>
      <c r="FL89" s="217"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1.44</v>
      </c>
      <c r="FM89" s="217"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11.57</v>
      </c>
      <c r="FN89" s="217"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10.67</v>
      </c>
      <c r="FO89" s="217"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8"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10.81</v>
      </c>
      <c r="FQ89" s="217"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7"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7"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7"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1.45</v>
      </c>
      <c r="FU89" s="217"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9.98</v>
      </c>
      <c r="FV89" s="217"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6.15</v>
      </c>
      <c r="FW89" s="217"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9.77</v>
      </c>
      <c r="FX89" s="217"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26.96</v>
      </c>
      <c r="FY89" s="217"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1.55</v>
      </c>
      <c r="FZ89" s="217"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40.09</v>
      </c>
      <c r="GA89" s="217"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8"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13.7071</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22.07</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17.37</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7.94</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2.35</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1.73</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10.17</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22.07</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11.9571</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21.35</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18.51</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9</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2.73</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1.52</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8.3</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19.95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11.6229</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23.66</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10.61</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4.69</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19.76</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3.71</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2.72</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23.11</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12.6086</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19.36</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6.23</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10.09</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8.82</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1.43</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10.06</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9.19</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9.3114</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1.44</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9.17</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5.86</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9.02</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20.62</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1.53</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23.52</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10.1657</v>
      </c>
    </row>
    <row r="90" customFormat="false" ht="15" hidden="false" customHeight="true" outlineLevel="0" collapsed="false">
      <c r="A90" s="219" t="s">
        <v>304</v>
      </c>
      <c r="B90" s="219" t="s">
        <v>249</v>
      </c>
      <c r="C90" s="220" t="n">
        <v>2900</v>
      </c>
      <c r="D90" s="221"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21"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21"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21"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29.2</v>
      </c>
      <c r="H90" s="221"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8.9</v>
      </c>
      <c r="I90" s="221"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7.42</v>
      </c>
      <c r="J90" s="221"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15.77</v>
      </c>
      <c r="K90" s="221"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2.22</v>
      </c>
      <c r="L90" s="221"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5.72</v>
      </c>
      <c r="M90" s="221"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22.61</v>
      </c>
      <c r="N90" s="221"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1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13.12</v>
      </c>
      <c r="P90" s="221"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21"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21"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21"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30.59</v>
      </c>
      <c r="T90" s="221"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9.79</v>
      </c>
      <c r="U90" s="221"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6.47</v>
      </c>
      <c r="V90" s="221"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18.38</v>
      </c>
      <c r="W90" s="221"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2.65</v>
      </c>
      <c r="X90" s="221"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4.5</v>
      </c>
      <c r="Y90" s="221"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27.85</v>
      </c>
      <c r="Z90" s="221"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1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14.3186</v>
      </c>
      <c r="AB90" s="221"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21"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21"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21"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27.83</v>
      </c>
      <c r="AF90" s="221"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8.08</v>
      </c>
      <c r="AG90" s="221"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8.51</v>
      </c>
      <c r="AH90" s="221"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13.45</v>
      </c>
      <c r="AI90" s="221"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1.89</v>
      </c>
      <c r="AJ90" s="221"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7.29</v>
      </c>
      <c r="AK90" s="221"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17.97</v>
      </c>
      <c r="AL90" s="221"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12.1457</v>
      </c>
      <c r="AN90" s="222"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22"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22"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22"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32</v>
      </c>
      <c r="AR90" s="222"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10.77</v>
      </c>
      <c r="AS90" s="222"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5.64</v>
      </c>
      <c r="AT90" s="222"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21.26</v>
      </c>
      <c r="AU90" s="222"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3.2</v>
      </c>
      <c r="AV90" s="222"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3.56</v>
      </c>
      <c r="AW90" s="222"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33.49</v>
      </c>
      <c r="AX90" s="222"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15.7029</v>
      </c>
      <c r="AZ90" s="222"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22"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22"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22"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26.48</v>
      </c>
      <c r="BD90" s="222"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7.33</v>
      </c>
      <c r="BE90" s="222"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9.73</v>
      </c>
      <c r="BF90" s="222"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11.41</v>
      </c>
      <c r="BG90" s="222"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1.63</v>
      </c>
      <c r="BH90" s="222"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9.25</v>
      </c>
      <c r="BI90" s="222"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14.02</v>
      </c>
      <c r="BJ90" s="222"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11.4071</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21.84</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8.26</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7</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13.88</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2.17</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5.34</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16.67</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10.7371</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22.57</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9.03</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6.15</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15.83</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2.58</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4.26</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19.19</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11.3729</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21.1</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7.55</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7.96</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12.06</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1.86</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6.67</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14.07</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10.1814</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23.28</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9.85</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5.4</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17.88</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3.1</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3.41</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21.49</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12.0586</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20.35</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6.89</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9.02</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10.4</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1.61</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8.28</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11.56</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9.73</v>
      </c>
      <c r="DU90" s="223"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23"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23"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23"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30.17</v>
      </c>
      <c r="DY90" s="223"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20.9</v>
      </c>
      <c r="DZ90" s="223"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8.57</v>
      </c>
      <c r="EA90" s="223"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2.41</v>
      </c>
      <c r="EB90" s="223"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1.77</v>
      </c>
      <c r="EC90" s="223"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11.84</v>
      </c>
      <c r="ED90" s="223"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35.96</v>
      </c>
      <c r="EE90" s="223"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8"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15.9457</v>
      </c>
      <c r="EG90" s="223"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23"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23"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23"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28.78</v>
      </c>
      <c r="EK90" s="223"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22.6</v>
      </c>
      <c r="EL90" s="223"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9.81</v>
      </c>
      <c r="EM90" s="223"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2.82</v>
      </c>
      <c r="EN90" s="223"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1.55</v>
      </c>
      <c r="EO90" s="223"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9.38</v>
      </c>
      <c r="EP90" s="223"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30.22</v>
      </c>
      <c r="EQ90" s="223"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8"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15.0229</v>
      </c>
      <c r="ES90" s="223"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23"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23"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23"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33.42</v>
      </c>
      <c r="EW90" s="223"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11.82</v>
      </c>
      <c r="EX90" s="223"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4.92</v>
      </c>
      <c r="EY90" s="223"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24.39</v>
      </c>
      <c r="EZ90" s="223"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3.89</v>
      </c>
      <c r="FA90" s="223"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2.84</v>
      </c>
      <c r="FB90" s="223"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39.26</v>
      </c>
      <c r="FC90" s="223"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8"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17.22</v>
      </c>
      <c r="FE90" s="223"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23"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23"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23"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25.17</v>
      </c>
      <c r="FI90" s="223"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6.64</v>
      </c>
      <c r="FJ90" s="223"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11.11</v>
      </c>
      <c r="FK90" s="223"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9.63</v>
      </c>
      <c r="FL90" s="223"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1.45</v>
      </c>
      <c r="FM90" s="223"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11.68</v>
      </c>
      <c r="FN90" s="223"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10.78</v>
      </c>
      <c r="FO90" s="223"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8"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10.9229</v>
      </c>
      <c r="FQ90" s="223"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23"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23"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23"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1.46</v>
      </c>
      <c r="FU90" s="223"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10.07</v>
      </c>
      <c r="FV90" s="223"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6.21</v>
      </c>
      <c r="FW90" s="223"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9.86</v>
      </c>
      <c r="FX90" s="223"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27.29</v>
      </c>
      <c r="FY90" s="223"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1.56</v>
      </c>
      <c r="FZ90" s="223"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40.66</v>
      </c>
      <c r="GA90" s="223"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8"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13.8729</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22.35</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17.56</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8.02</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2.37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1.75</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10.28</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22.37</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12.1</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21.62</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18.72</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9.09</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2.76</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1.53</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8.38</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20.21</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11.7586</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23.97</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10.72</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4.74</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19.99</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3.75</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2.75</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23.44</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12.7657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19.59</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6.29</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10.19</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8.91</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1.44</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10.16</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9.28</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9.4086</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1.45</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9.26</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5.92</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9.11</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20.87</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1.54</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23.86</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10.2871</v>
      </c>
    </row>
    <row r="91" customFormat="false" ht="15" hidden="false" customHeight="true" outlineLevel="0" collapsed="false">
      <c r="A91" s="182" t="s">
        <v>305</v>
      </c>
      <c r="B91" s="182" t="s">
        <v>249</v>
      </c>
      <c r="C91" s="186" t="n">
        <v>2950</v>
      </c>
      <c r="D91" s="187"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7"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7"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7"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29.56</v>
      </c>
      <c r="H91" s="187"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8.98</v>
      </c>
      <c r="I91" s="187"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7.5</v>
      </c>
      <c r="J91" s="187"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15.94</v>
      </c>
      <c r="K91" s="187"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2.24</v>
      </c>
      <c r="L91" s="187"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5.78</v>
      </c>
      <c r="M91" s="187"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22.87</v>
      </c>
      <c r="N91" s="187"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1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13.2671</v>
      </c>
      <c r="P91" s="187"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7"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7"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7"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30.98</v>
      </c>
      <c r="T91" s="187"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9.89</v>
      </c>
      <c r="U91" s="187"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6.54</v>
      </c>
      <c r="V91" s="187"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18.58</v>
      </c>
      <c r="W91" s="187"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2.68</v>
      </c>
      <c r="X91" s="187"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4.55</v>
      </c>
      <c r="Y91" s="187"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28.19</v>
      </c>
      <c r="Z91" s="187"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1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14.4871</v>
      </c>
      <c r="AB91" s="187"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7"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7"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7"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28.17</v>
      </c>
      <c r="AF91" s="187"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8.16</v>
      </c>
      <c r="AG91" s="187"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8.59</v>
      </c>
      <c r="AH91" s="187"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13.59</v>
      </c>
      <c r="AI91" s="187"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1.9</v>
      </c>
      <c r="AJ91" s="187"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7.36</v>
      </c>
      <c r="AK91" s="187"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18.16</v>
      </c>
      <c r="AL91" s="187"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12.2757</v>
      </c>
      <c r="AN91" s="216"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6"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6"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6"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32.41</v>
      </c>
      <c r="AR91" s="216"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10.88</v>
      </c>
      <c r="AS91" s="216"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5.7</v>
      </c>
      <c r="AT91" s="216"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21.49</v>
      </c>
      <c r="AU91" s="216"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3.23</v>
      </c>
      <c r="AV91" s="216"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3.59</v>
      </c>
      <c r="AW91" s="216"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33.93</v>
      </c>
      <c r="AX91" s="216"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15.89</v>
      </c>
      <c r="AZ91" s="216"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6"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6"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6"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26.8</v>
      </c>
      <c r="BD91" s="216"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7.4</v>
      </c>
      <c r="BE91" s="216"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9.83</v>
      </c>
      <c r="BF91" s="216"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11.52</v>
      </c>
      <c r="BG91" s="216"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1.64</v>
      </c>
      <c r="BH91" s="216"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9.35</v>
      </c>
      <c r="BI91" s="216"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14.16</v>
      </c>
      <c r="BJ91" s="216"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11.5286</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22.11</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8.34</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7.07</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14.03</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2.19</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5.39</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16.86</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10.8557</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22.85</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9.12</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6.21</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16</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2.61</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4.3</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19.42</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11.5014</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21.36</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7.63</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8.04</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12.18</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1.87</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6.74</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14.22</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10.2914</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23.58</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9.94</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5.45</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18.08</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3.13</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3.44</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21.77</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12.1986</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20.59</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6.96</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9.11</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10.5</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1.62</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8.36</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11.68</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9.8314</v>
      </c>
      <c r="DU91" s="217"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7"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7"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7"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30.55</v>
      </c>
      <c r="DY91" s="217"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21.13</v>
      </c>
      <c r="DZ91" s="217"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8.66</v>
      </c>
      <c r="EA91" s="217"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2.44</v>
      </c>
      <c r="EB91" s="217"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1.79</v>
      </c>
      <c r="EC91" s="217"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11.96</v>
      </c>
      <c r="ED91" s="217"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36.44</v>
      </c>
      <c r="EE91" s="217"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8"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16.1386</v>
      </c>
      <c r="EG91" s="217"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7"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7"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7"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29.14</v>
      </c>
      <c r="EK91" s="217"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22.86</v>
      </c>
      <c r="EL91" s="217"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9.9</v>
      </c>
      <c r="EM91" s="217"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2.85</v>
      </c>
      <c r="EN91" s="217"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1.56</v>
      </c>
      <c r="EO91" s="217"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9.47</v>
      </c>
      <c r="EP91" s="217"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30.6</v>
      </c>
      <c r="EQ91" s="217"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8"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15.1971</v>
      </c>
      <c r="ES91" s="217"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7"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7"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7"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33.86</v>
      </c>
      <c r="EW91" s="217"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11.94</v>
      </c>
      <c r="EX91" s="217"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4.97</v>
      </c>
      <c r="EY91" s="217"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24.67</v>
      </c>
      <c r="EZ91" s="217"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3.93</v>
      </c>
      <c r="FA91" s="217"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2.87</v>
      </c>
      <c r="FB91" s="217"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39.81</v>
      </c>
      <c r="FC91" s="217"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8"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17.4357</v>
      </c>
      <c r="FE91" s="217"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7"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7"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7"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25.46</v>
      </c>
      <c r="FI91" s="217"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6.71</v>
      </c>
      <c r="FJ91" s="217"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11.22</v>
      </c>
      <c r="FK91" s="217"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9.72</v>
      </c>
      <c r="FL91" s="217"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1.45</v>
      </c>
      <c r="FM91" s="217"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11.8</v>
      </c>
      <c r="FN91" s="217"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10.89</v>
      </c>
      <c r="FO91" s="217"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8"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11.0357</v>
      </c>
      <c r="FQ91" s="217"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7"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7"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7"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1.47</v>
      </c>
      <c r="FU91" s="217"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10.17</v>
      </c>
      <c r="FV91" s="217"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6.27</v>
      </c>
      <c r="FW91" s="217"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9.96</v>
      </c>
      <c r="FX91" s="217"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27.62</v>
      </c>
      <c r="FY91" s="217"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1.57</v>
      </c>
      <c r="FZ91" s="217"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41.24</v>
      </c>
      <c r="GA91" s="217"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8"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14.0429</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22.63</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17.76</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8.1</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2.39</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1.76</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10.38</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22.67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12.2414</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21.88</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18.93</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9.18</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2.78</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1.54</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8.46</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20.46</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11.89</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24.28</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10.83</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4.78</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20.22</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3.78</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2.77</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23.77</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12.9186</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19.82</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6.35</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10.29</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8.99</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1.44</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10.26</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9.38</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9.5043</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1.45</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9.36</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5.98</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9.2</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21.12</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1.55</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24.2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10.4086</v>
      </c>
    </row>
    <row r="92" customFormat="false" ht="15" hidden="false" customHeight="true" outlineLevel="0" collapsed="false">
      <c r="A92" s="219" t="s">
        <v>306</v>
      </c>
      <c r="B92" s="219" t="s">
        <v>249</v>
      </c>
      <c r="C92" s="219" t="n">
        <v>3000</v>
      </c>
      <c r="D92" s="219"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19"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19"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19"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29.92</v>
      </c>
      <c r="H92" s="219"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9.07</v>
      </c>
      <c r="I92" s="219"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7.57</v>
      </c>
      <c r="J92" s="219"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16.11</v>
      </c>
      <c r="K92" s="219"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2.26</v>
      </c>
      <c r="L92" s="219"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5.84</v>
      </c>
      <c r="M92" s="219"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23.13</v>
      </c>
      <c r="N92" s="219"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24"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13.4143</v>
      </c>
      <c r="P92" s="219"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19"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19"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19"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31.36</v>
      </c>
      <c r="T92" s="219"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9.99</v>
      </c>
      <c r="U92" s="219"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6.6</v>
      </c>
      <c r="V92" s="219"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18.78</v>
      </c>
      <c r="W92" s="219"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2.7</v>
      </c>
      <c r="X92" s="219"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4.59</v>
      </c>
      <c r="Y92" s="219"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28.53</v>
      </c>
      <c r="Z92" s="219"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24"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14.65</v>
      </c>
      <c r="AB92" s="219"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19"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19"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19"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28.51</v>
      </c>
      <c r="AF92" s="219"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8.24</v>
      </c>
      <c r="AG92" s="219"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8.67</v>
      </c>
      <c r="AH92" s="219"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13.73</v>
      </c>
      <c r="AI92" s="219"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1.92</v>
      </c>
      <c r="AJ92" s="219"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7.43</v>
      </c>
      <c r="AK92" s="219"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18.36</v>
      </c>
      <c r="AL92" s="219"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12.4086</v>
      </c>
      <c r="AN92" s="222"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22"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22"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22"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32.82</v>
      </c>
      <c r="AR92" s="222"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10.98</v>
      </c>
      <c r="AS92" s="222"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5.75</v>
      </c>
      <c r="AT92" s="222"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21.73</v>
      </c>
      <c r="AU92" s="222"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3.26</v>
      </c>
      <c r="AV92" s="222"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3.63</v>
      </c>
      <c r="AW92" s="222"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34.37</v>
      </c>
      <c r="AX92" s="222"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16.0771</v>
      </c>
      <c r="AZ92" s="222"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22"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22"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22"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27.12</v>
      </c>
      <c r="BD92" s="222"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7.47</v>
      </c>
      <c r="BE92" s="222"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9.93</v>
      </c>
      <c r="BF92" s="222"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11.64</v>
      </c>
      <c r="BG92" s="222"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1.66</v>
      </c>
      <c r="BH92" s="222"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9.44</v>
      </c>
      <c r="BI92" s="222"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14.31</v>
      </c>
      <c r="BJ92" s="222"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11.6529</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22.38</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8.43</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7.14</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14.17</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2.21</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5.44</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17.05</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10.9743</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23.14</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9.21</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6.27</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16.18</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2.63</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4.35</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19.66</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11.6343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21.61</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7.7</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8.12</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12.31</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1.89</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6.8</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14.37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10.4</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23.87</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10.04</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5.5</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18.29</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3.16</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3.48</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22.05</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12.3414</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20.84</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7.03</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9.2</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10.61</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1.63</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8.44</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11.8</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9.9357</v>
      </c>
      <c r="DU92" s="223"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23"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23"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23"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30.93</v>
      </c>
      <c r="DY92" s="223"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21.37</v>
      </c>
      <c r="DZ92" s="223"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8.74</v>
      </c>
      <c r="EA92" s="223"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2.46</v>
      </c>
      <c r="EB92" s="223"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1.8</v>
      </c>
      <c r="EC92" s="223"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12.08</v>
      </c>
      <c r="ED92" s="223"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36.92</v>
      </c>
      <c r="EE92" s="223"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8"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16.3286</v>
      </c>
      <c r="EG92" s="223"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23"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23"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23"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29.49</v>
      </c>
      <c r="EK92" s="223"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23.12</v>
      </c>
      <c r="EL92" s="223"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10</v>
      </c>
      <c r="EM92" s="223"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2.87</v>
      </c>
      <c r="EN92" s="223"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1.57</v>
      </c>
      <c r="EO92" s="223"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9.57</v>
      </c>
      <c r="EP92" s="223"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30.98</v>
      </c>
      <c r="EQ92" s="223"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8"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15.3714</v>
      </c>
      <c r="ES92" s="223"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23"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23"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23"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34.29</v>
      </c>
      <c r="EW92" s="223"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12.06</v>
      </c>
      <c r="EX92" s="223"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5.02</v>
      </c>
      <c r="EY92" s="223"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24.96</v>
      </c>
      <c r="EZ92" s="223"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3.97</v>
      </c>
      <c r="FA92" s="223"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2.89</v>
      </c>
      <c r="FB92" s="223"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40.36</v>
      </c>
      <c r="FC92" s="223"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8"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17.65</v>
      </c>
      <c r="FE92" s="223"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23"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23"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23"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25.76</v>
      </c>
      <c r="FI92" s="223"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6.77</v>
      </c>
      <c r="FJ92" s="223"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11.34</v>
      </c>
      <c r="FK92" s="223"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9.82</v>
      </c>
      <c r="FL92" s="223"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1.46</v>
      </c>
      <c r="FM92" s="223"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11.92</v>
      </c>
      <c r="FN92" s="223"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11</v>
      </c>
      <c r="FO92" s="223"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8"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11.1529</v>
      </c>
      <c r="FQ92" s="223"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23"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23"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23"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1.47</v>
      </c>
      <c r="FU92" s="223"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10.28</v>
      </c>
      <c r="FV92" s="223"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6.34</v>
      </c>
      <c r="FW92" s="223"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10.06</v>
      </c>
      <c r="FX92" s="223"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27.95</v>
      </c>
      <c r="FY92" s="223"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1.58</v>
      </c>
      <c r="FZ92" s="223"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41.82</v>
      </c>
      <c r="GA92" s="223"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8"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14.2143</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22.91</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17.95</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8.18</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2.41</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1.77</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10.48</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22.97</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12.3814</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22.15</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19.15</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9.27</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2.81</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1.55</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8.55</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20.71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12.0271</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24.6</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10.94</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4.83</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20.46</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3.82</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2.8</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24.09</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13.0771</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20.06</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6.41</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10.39</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9.08</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1.45</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10.37</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9.47</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9.6043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1.46</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9.45</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6.04</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9.29</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21.37</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1.56</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24.54</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10.53</v>
      </c>
    </row>
    <row r="93" customFormat="false" ht="15" hidden="false" customHeight="true" outlineLevel="0" collapsed="false">
      <c r="A93" s="182" t="s">
        <v>307</v>
      </c>
      <c r="B93" s="182" t="s">
        <v>249</v>
      </c>
      <c r="C93" s="182" t="n">
        <v>3050</v>
      </c>
      <c r="D93" s="182"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82"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82"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82"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30.29</v>
      </c>
      <c r="H93" s="182"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9.16</v>
      </c>
      <c r="I93" s="182"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7.64</v>
      </c>
      <c r="J93" s="182"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16.28</v>
      </c>
      <c r="K93" s="182"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2.28</v>
      </c>
      <c r="L93" s="182"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5.89</v>
      </c>
      <c r="M93" s="182"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23.39</v>
      </c>
      <c r="N93" s="182"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24"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13.5614</v>
      </c>
      <c r="P93" s="182"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82"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82"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82"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31.75</v>
      </c>
      <c r="T93" s="182"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10.09</v>
      </c>
      <c r="U93" s="182"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6.66</v>
      </c>
      <c r="V93" s="182"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18.98</v>
      </c>
      <c r="W93" s="182"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2.73</v>
      </c>
      <c r="X93" s="182"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4.64</v>
      </c>
      <c r="Y93" s="182"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28.87</v>
      </c>
      <c r="Z93" s="182"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24"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14.8171</v>
      </c>
      <c r="AB93" s="182"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82"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82"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82"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28.85</v>
      </c>
      <c r="AF93" s="182"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8.32</v>
      </c>
      <c r="AG93" s="182"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8.76</v>
      </c>
      <c r="AH93" s="182"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13.87</v>
      </c>
      <c r="AI93" s="182"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1.94</v>
      </c>
      <c r="AJ93" s="182"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7.5</v>
      </c>
      <c r="AK93" s="182"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18.55</v>
      </c>
      <c r="AL93" s="182"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12.5414</v>
      </c>
      <c r="AN93" s="216"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6"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6"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6"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33.24</v>
      </c>
      <c r="AR93" s="216"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11.09</v>
      </c>
      <c r="AS93" s="216"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5.81</v>
      </c>
      <c r="AT93" s="216"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21.98</v>
      </c>
      <c r="AU93" s="216"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3.29</v>
      </c>
      <c r="AV93" s="216"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3.66</v>
      </c>
      <c r="AW93" s="216"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34.81</v>
      </c>
      <c r="AX93" s="216"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16.2686</v>
      </c>
      <c r="AZ93" s="216"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6"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6"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6"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27.44</v>
      </c>
      <c r="BD93" s="216"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7.54</v>
      </c>
      <c r="BE93" s="216"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10.02</v>
      </c>
      <c r="BF93" s="216"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11.75</v>
      </c>
      <c r="BG93" s="216"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1.67</v>
      </c>
      <c r="BH93" s="216"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9.53</v>
      </c>
      <c r="BI93" s="216"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14.46</v>
      </c>
      <c r="BJ93" s="216"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11.7729</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22.65</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8.51</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7.21</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14.32</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2.23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5.5</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17.24</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11.0943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23.42</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9.3</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6.33</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16.35</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2.66</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4.39</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19.89</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11.7629</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21.87</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7.78</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8.2</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12.44</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1.9</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6.87</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14.53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10.5129</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24.18</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10.14</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5.56</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18.49</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3.19</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3.51</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22.33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12.4857</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21.08</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7.1</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9.29</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10.72</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1.65</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8.53</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11.92</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10.0414</v>
      </c>
      <c r="DU93" s="217"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7"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7"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7"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31.31</v>
      </c>
      <c r="DY93" s="217"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21.6</v>
      </c>
      <c r="DZ93" s="217"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8.83</v>
      </c>
      <c r="EA93" s="217"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2.48</v>
      </c>
      <c r="EB93" s="217"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1.82</v>
      </c>
      <c r="EC93" s="217"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12.2</v>
      </c>
      <c r="ED93" s="217"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37.41</v>
      </c>
      <c r="EE93" s="217"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8"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16.5214</v>
      </c>
      <c r="EG93" s="217"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7"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7"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7"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29.85</v>
      </c>
      <c r="EK93" s="217"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23.38</v>
      </c>
      <c r="EL93" s="217"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10.1</v>
      </c>
      <c r="EM93" s="217"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2.9</v>
      </c>
      <c r="EN93" s="217"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1.58</v>
      </c>
      <c r="EO93" s="217"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9.66</v>
      </c>
      <c r="EP93" s="217"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31.36</v>
      </c>
      <c r="EQ93" s="217"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8"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15.5471</v>
      </c>
      <c r="ES93" s="217"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7"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7"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7"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34.73</v>
      </c>
      <c r="EW93" s="217"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12.19</v>
      </c>
      <c r="EX93" s="217"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5.07</v>
      </c>
      <c r="EY93" s="217"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25.25</v>
      </c>
      <c r="EZ93" s="217"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4.01</v>
      </c>
      <c r="FA93" s="217"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2.92</v>
      </c>
      <c r="FB93" s="217"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40.91</v>
      </c>
      <c r="FC93" s="217"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8"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17.8686</v>
      </c>
      <c r="FE93" s="217"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7"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7"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7"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26.06</v>
      </c>
      <c r="FI93" s="217"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6.84</v>
      </c>
      <c r="FJ93" s="217"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11.45</v>
      </c>
      <c r="FK93" s="217"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9.92</v>
      </c>
      <c r="FL93" s="217"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1.47</v>
      </c>
      <c r="FM93" s="217"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12.04</v>
      </c>
      <c r="FN93" s="217"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11.11</v>
      </c>
      <c r="FO93" s="217"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8"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11.27</v>
      </c>
      <c r="FQ93" s="217"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7"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7"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7"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1.48</v>
      </c>
      <c r="FU93" s="217"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10.38</v>
      </c>
      <c r="FV93" s="217"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6.4</v>
      </c>
      <c r="FW93" s="217"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10.16</v>
      </c>
      <c r="FX93" s="217"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28.28</v>
      </c>
      <c r="FY93" s="217"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1.59</v>
      </c>
      <c r="FZ93" s="217"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42.4</v>
      </c>
      <c r="GA93" s="217"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8"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14.3843</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23.19</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18.15</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8.26</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2.44</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1.79</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10.59</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23.27</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12.5271</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22.42</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19.37</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9.36</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2.84</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1.56</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8.63</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20.97</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12.1643</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24.91</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11.05</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4.87</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20.7</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3.86</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2.82</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24.42</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13.2329</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20.29</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6.47</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10.5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9.17</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1.46</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10.47</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9.57</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9.7043</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1.47</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9.54</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6.09</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9.38</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21.63</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1.57</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24.88</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10.6514</v>
      </c>
    </row>
    <row r="94" customFormat="false" ht="15" hidden="false" customHeight="true" outlineLevel="0" collapsed="false">
      <c r="A94" s="219" t="s">
        <v>308</v>
      </c>
      <c r="B94" s="219" t="s">
        <v>249</v>
      </c>
      <c r="C94" s="219" t="n">
        <v>3100</v>
      </c>
      <c r="D94" s="219"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19"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19"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19"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30.66</v>
      </c>
      <c r="H94" s="219"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9.25</v>
      </c>
      <c r="I94" s="219"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7.72</v>
      </c>
      <c r="J94" s="219"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16.45</v>
      </c>
      <c r="K94" s="219"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2.3</v>
      </c>
      <c r="L94" s="219"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5.95</v>
      </c>
      <c r="M94" s="219"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23.65</v>
      </c>
      <c r="N94" s="219"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24"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13.7114</v>
      </c>
      <c r="P94" s="219"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19"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19"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19"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32.14</v>
      </c>
      <c r="T94" s="219"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10.19</v>
      </c>
      <c r="U94" s="219"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6.73</v>
      </c>
      <c r="V94" s="219"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19.19</v>
      </c>
      <c r="W94" s="219"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2.75</v>
      </c>
      <c r="X94" s="219"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4.68</v>
      </c>
      <c r="Y94" s="219"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29.22</v>
      </c>
      <c r="Z94" s="219"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24"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14.9857</v>
      </c>
      <c r="AB94" s="219"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19"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19"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19"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29.2</v>
      </c>
      <c r="AF94" s="219"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8.4</v>
      </c>
      <c r="AG94" s="219"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8.85</v>
      </c>
      <c r="AH94" s="219"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14.01</v>
      </c>
      <c r="AI94" s="219"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1.95</v>
      </c>
      <c r="AJ94" s="219"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7.58</v>
      </c>
      <c r="AK94" s="219"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18.75</v>
      </c>
      <c r="AL94" s="219"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12.6771</v>
      </c>
      <c r="AN94" s="222"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22"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22"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22"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33.65</v>
      </c>
      <c r="AR94" s="222"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11.21</v>
      </c>
      <c r="AS94" s="222"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5.87</v>
      </c>
      <c r="AT94" s="222"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22.22</v>
      </c>
      <c r="AU94" s="222"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3.33</v>
      </c>
      <c r="AV94" s="222"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3.7</v>
      </c>
      <c r="AW94" s="222"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35.25</v>
      </c>
      <c r="AX94" s="222"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16.4614</v>
      </c>
      <c r="AZ94" s="222"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22"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22"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22"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27.76</v>
      </c>
      <c r="BD94" s="222"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7.62</v>
      </c>
      <c r="BE94" s="222"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10.12</v>
      </c>
      <c r="BF94" s="222"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11.87</v>
      </c>
      <c r="BG94" s="222"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1.68</v>
      </c>
      <c r="BH94" s="222"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9.63</v>
      </c>
      <c r="BI94" s="222"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14.61</v>
      </c>
      <c r="BJ94" s="222"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11.8986</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22.93</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8.59</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7.28</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14.47</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2.26</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5.55</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17.43</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11.2157</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23.71</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9.39</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6.4</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16.53</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2.68</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4.43</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20.13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11.8957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22.14</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7.85</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8.28</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12.56</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1.92</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6.94</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14.68</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10.6243</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24.48</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10.25</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5.61</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18.7</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3.22</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3.54</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22.62</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12.6314</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21.33</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7.17</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9.38</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10.82</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1.66</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8.61</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12.05</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10.1457</v>
      </c>
      <c r="DU94" s="223"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23"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23"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23"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31.69</v>
      </c>
      <c r="DY94" s="223"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21.84</v>
      </c>
      <c r="DZ94" s="223"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8.92</v>
      </c>
      <c r="EA94" s="223"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2.51</v>
      </c>
      <c r="EB94" s="223"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1.83</v>
      </c>
      <c r="EC94" s="223"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12.32</v>
      </c>
      <c r="ED94" s="223"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37.9</v>
      </c>
      <c r="EE94" s="223"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8"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16.7157</v>
      </c>
      <c r="EG94" s="223"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23"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23"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23"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30.21</v>
      </c>
      <c r="EK94" s="223"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23.64</v>
      </c>
      <c r="EL94" s="223"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10.2</v>
      </c>
      <c r="EM94" s="223"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2.93</v>
      </c>
      <c r="EN94" s="223"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1.59</v>
      </c>
      <c r="EO94" s="223"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9.76</v>
      </c>
      <c r="EP94" s="223"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31.75</v>
      </c>
      <c r="EQ94" s="223"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8"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15.7257</v>
      </c>
      <c r="ES94" s="223"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23"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23"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23"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35.18</v>
      </c>
      <c r="EW94" s="223"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12.31</v>
      </c>
      <c r="EX94" s="223"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5.12</v>
      </c>
      <c r="EY94" s="223"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25.54</v>
      </c>
      <c r="EZ94" s="223"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4.05</v>
      </c>
      <c r="FA94" s="223"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2.95</v>
      </c>
      <c r="FB94" s="223"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41.47</v>
      </c>
      <c r="FC94" s="223"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8"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18.0886</v>
      </c>
      <c r="FE94" s="223"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23"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23"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23"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26.37</v>
      </c>
      <c r="FI94" s="223"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6.91</v>
      </c>
      <c r="FJ94" s="223"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11.56</v>
      </c>
      <c r="FK94" s="223"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10.02</v>
      </c>
      <c r="FL94" s="223"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1.48</v>
      </c>
      <c r="FM94" s="223"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12.16</v>
      </c>
      <c r="FN94" s="223"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11.22</v>
      </c>
      <c r="FO94" s="223"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8"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11.3886</v>
      </c>
      <c r="FQ94" s="223"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23"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23"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23"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1.49</v>
      </c>
      <c r="FU94" s="223"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10.48</v>
      </c>
      <c r="FV94" s="223"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6.46</v>
      </c>
      <c r="FW94" s="223"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10.26</v>
      </c>
      <c r="FX94" s="223"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28.62</v>
      </c>
      <c r="FY94" s="223"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1.6</v>
      </c>
      <c r="FZ94" s="223"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42.98</v>
      </c>
      <c r="GA94" s="223"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8"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14.5557</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23.48</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18.35</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8.34</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2.46</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1.8</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10.7</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23.57</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12.6714</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22.69</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19.58</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9.45</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2.86</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1.57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8.72</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21.23</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12.3</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25.23</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11.16</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4.92</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20.93</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3.89</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2.85</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24.75</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13.39</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20.53</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6.53</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10.6</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9.26</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1.46</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10.58</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9.66</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9.8029</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1.48</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9.64</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6.15</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9.47</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21.89</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1.58</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25.22</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10.7757</v>
      </c>
    </row>
    <row r="95" customFormat="false" ht="15" hidden="false" customHeight="true" outlineLevel="0" collapsed="false">
      <c r="A95" s="182" t="s">
        <v>309</v>
      </c>
      <c r="B95" s="183" t="s">
        <v>249</v>
      </c>
      <c r="C95" s="182" t="n">
        <v>3150</v>
      </c>
      <c r="D95" s="182"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82"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82"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82"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31.03</v>
      </c>
      <c r="H95" s="182"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9.35</v>
      </c>
      <c r="I95" s="182"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7.79</v>
      </c>
      <c r="J95" s="182"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16.62</v>
      </c>
      <c r="K95" s="182"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2.33</v>
      </c>
      <c r="L95" s="182"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6.01</v>
      </c>
      <c r="M95" s="182"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23.92</v>
      </c>
      <c r="N95" s="182"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24"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13.8643</v>
      </c>
      <c r="P95" s="182"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82"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82"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82"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32.54</v>
      </c>
      <c r="T95" s="182"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10.29</v>
      </c>
      <c r="U95" s="182"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6.8</v>
      </c>
      <c r="V95" s="182"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19.39</v>
      </c>
      <c r="W95" s="182"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2.78</v>
      </c>
      <c r="X95" s="182"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4.73</v>
      </c>
      <c r="Y95" s="182"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29.56</v>
      </c>
      <c r="Z95" s="182"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24"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15.1557</v>
      </c>
      <c r="AB95" s="182"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82"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82"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82"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29.54</v>
      </c>
      <c r="AF95" s="182"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8.48</v>
      </c>
      <c r="AG95" s="182"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8.93</v>
      </c>
      <c r="AH95" s="182"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14.15</v>
      </c>
      <c r="AI95" s="182"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1.97</v>
      </c>
      <c r="AJ95" s="182"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7.65</v>
      </c>
      <c r="AK95" s="182"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18.95</v>
      </c>
      <c r="AL95" s="182"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12.81</v>
      </c>
      <c r="AN95" s="216"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6"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6"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6"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34.07</v>
      </c>
      <c r="AR95" s="216"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11.32</v>
      </c>
      <c r="AS95" s="216"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5.92</v>
      </c>
      <c r="AT95" s="216"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22.47</v>
      </c>
      <c r="AU95" s="216"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3.36</v>
      </c>
      <c r="AV95" s="216"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3.74</v>
      </c>
      <c r="AW95" s="216"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35.7</v>
      </c>
      <c r="AX95" s="216"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16.6543</v>
      </c>
      <c r="AZ95" s="216"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6"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6"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6"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28.09</v>
      </c>
      <c r="BD95" s="216"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7.69</v>
      </c>
      <c r="BE95" s="216"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10.22</v>
      </c>
      <c r="BF95" s="216"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11.99</v>
      </c>
      <c r="BG95" s="216"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1.7</v>
      </c>
      <c r="BH95" s="216"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9.72</v>
      </c>
      <c r="BI95" s="216"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14.76</v>
      </c>
      <c r="BJ95" s="216"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12.0243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23.21</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8.68</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7.35</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14.62</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2.28</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5.61</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17.63</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11.34</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24</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9.48</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6.46</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16.71</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2.71</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4.47</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20.37</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12.0286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22.4</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7.93</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8.36</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12.69</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1.94</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7.01</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14.84</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10.7386</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24.78</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10.35</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5.67</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18.9</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3.25</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3.58</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22.9</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12.7757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21.58</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7.24</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9.48</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10.93</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1.67</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8.7</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12.17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10.2529</v>
      </c>
      <c r="DU95" s="217"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7"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7"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7"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32.08</v>
      </c>
      <c r="DY95" s="217"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22.08</v>
      </c>
      <c r="DZ95" s="217"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9</v>
      </c>
      <c r="EA95" s="217"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2.53</v>
      </c>
      <c r="EB95" s="217"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1.85</v>
      </c>
      <c r="EC95" s="217"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12.45</v>
      </c>
      <c r="ED95" s="217"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38.39</v>
      </c>
      <c r="EE95" s="217"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8"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16.9114</v>
      </c>
      <c r="EG95" s="217"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7"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7"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7"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30.58</v>
      </c>
      <c r="EK95" s="217"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23.91</v>
      </c>
      <c r="EL95" s="217"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10.3</v>
      </c>
      <c r="EM95" s="217"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2.96</v>
      </c>
      <c r="EN95" s="217"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1.6</v>
      </c>
      <c r="EO95" s="217"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9.85</v>
      </c>
      <c r="EP95" s="217"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32.13</v>
      </c>
      <c r="EQ95" s="217"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8"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15.9043</v>
      </c>
      <c r="ES95" s="217"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7"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7"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7"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35.62</v>
      </c>
      <c r="EW95" s="217"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12.43</v>
      </c>
      <c r="EX95" s="217"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5.17</v>
      </c>
      <c r="EY95" s="217"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25.83</v>
      </c>
      <c r="EZ95" s="217"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4.09</v>
      </c>
      <c r="FA95" s="217"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2.98</v>
      </c>
      <c r="FB95" s="217"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42.02</v>
      </c>
      <c r="FC95" s="217"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8"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18.3057</v>
      </c>
      <c r="FE95" s="217"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7"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7"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7"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26.67</v>
      </c>
      <c r="FI95" s="217"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6.98</v>
      </c>
      <c r="FJ95" s="217"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11.68</v>
      </c>
      <c r="FK95" s="217"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10.12</v>
      </c>
      <c r="FL95" s="217"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1.49</v>
      </c>
      <c r="FM95" s="217"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12.29</v>
      </c>
      <c r="FN95" s="217"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11.33</v>
      </c>
      <c r="FO95" s="217"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8"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11.5086</v>
      </c>
      <c r="FQ95" s="217"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7"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7"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7"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1.5</v>
      </c>
      <c r="FU95" s="217"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10.59</v>
      </c>
      <c r="FV95" s="217"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6.52</v>
      </c>
      <c r="FW95" s="217"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10.36</v>
      </c>
      <c r="FX95" s="217"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28.96</v>
      </c>
      <c r="FY95" s="217"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1.61</v>
      </c>
      <c r="FZ95" s="217"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43.57</v>
      </c>
      <c r="GA95" s="217"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8"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14.73</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23.76</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18.56</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8.42</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2.48</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1.82</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10.8</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23.88</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12.8171</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22.96</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19.8</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9.55</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2.89</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1.58</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8.8</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21.48</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12.4371</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25.55</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11.27</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4.97</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21.17</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3.93</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2.88</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25.09</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13.5514</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20.76</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6.6</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10.71</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9.36</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1.47</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10.68</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9.76</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9.9057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1.49</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9.73</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6.21</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9.57</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22.15</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1.59</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25.56</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10.9</v>
      </c>
    </row>
    <row r="96" customFormat="false" ht="15" hidden="false" customHeight="true" outlineLevel="0" collapsed="false">
      <c r="A96" s="205" t="s">
        <v>310</v>
      </c>
      <c r="B96" s="225" t="s">
        <v>252</v>
      </c>
      <c r="C96" s="206" t="n">
        <v>3200</v>
      </c>
      <c r="D96" s="206"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6"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6"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6"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31.4</v>
      </c>
      <c r="H96" s="206"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9.44</v>
      </c>
      <c r="I96" s="206"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7.87</v>
      </c>
      <c r="J96" s="206"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16.79</v>
      </c>
      <c r="K96" s="206"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2.35</v>
      </c>
      <c r="L96" s="206"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6.07</v>
      </c>
      <c r="M96" s="206"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24.19</v>
      </c>
      <c r="N96" s="206"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6"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14.0157</v>
      </c>
      <c r="P96" s="206"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6"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6"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6"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32.93</v>
      </c>
      <c r="T96" s="206"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10.39</v>
      </c>
      <c r="U96" s="206"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6.86</v>
      </c>
      <c r="V96" s="206"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19.6</v>
      </c>
      <c r="W96" s="206"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2.81</v>
      </c>
      <c r="X96" s="206"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4.77</v>
      </c>
      <c r="Y96" s="206"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29.91</v>
      </c>
      <c r="Z96" s="206"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6"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15.3243</v>
      </c>
      <c r="AB96" s="206"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6"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6"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6"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29.89</v>
      </c>
      <c r="AF96" s="206"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8.57</v>
      </c>
      <c r="AG96" s="206"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9.02</v>
      </c>
      <c r="AH96" s="206"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14.3</v>
      </c>
      <c r="AI96" s="206"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1.99</v>
      </c>
      <c r="AJ96" s="206"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7.73</v>
      </c>
      <c r="AK96" s="206"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19.16</v>
      </c>
      <c r="AL96" s="206"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10"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12.9514</v>
      </c>
      <c r="AN96" s="211"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11"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11"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11"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34.49</v>
      </c>
      <c r="AR96" s="211"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11.43</v>
      </c>
      <c r="AS96" s="211"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5.98</v>
      </c>
      <c r="AT96" s="211"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22.72</v>
      </c>
      <c r="AU96" s="211"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3.39</v>
      </c>
      <c r="AV96" s="211"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3.77</v>
      </c>
      <c r="AW96" s="211"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36.14</v>
      </c>
      <c r="AX96" s="211"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10"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16.8457</v>
      </c>
      <c r="AZ96" s="211"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11"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11"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11"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28.42</v>
      </c>
      <c r="BD96" s="211"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7.77</v>
      </c>
      <c r="BE96" s="211"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10.33</v>
      </c>
      <c r="BF96" s="211"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12.11</v>
      </c>
      <c r="BG96" s="211"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1.71</v>
      </c>
      <c r="BH96" s="211"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9.82</v>
      </c>
      <c r="BI96" s="211"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14.91</v>
      </c>
      <c r="BJ96" s="211"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10"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12.1529</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23.48</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8.76</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7.43</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14.78</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2.3</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5.66</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17.83</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11.4629</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24.29</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9.58</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6.52</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16.88</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2.74</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4.52</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20.61</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12.1629</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22.66</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8.01</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8.44</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12.82</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1.95</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7.07</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15</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10.85</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25.09</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10.45</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5.72</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19.11</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3.29</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3.61</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23.19</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12.9229</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21.83</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7.31</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9.57</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11.04</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1.69</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8.78</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12.3</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10.36</v>
      </c>
      <c r="DU96" s="212"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12"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12"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12"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32.47</v>
      </c>
      <c r="DY96" s="212"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22.33</v>
      </c>
      <c r="DZ96" s="212"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9.09</v>
      </c>
      <c r="EA96" s="212"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2.56</v>
      </c>
      <c r="EB96" s="212"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1.87</v>
      </c>
      <c r="EC96" s="212"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12.57</v>
      </c>
      <c r="ED96" s="212"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38.88</v>
      </c>
      <c r="EE96" s="212"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13"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17.11</v>
      </c>
      <c r="EG96" s="212"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12"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12"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12"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30.94</v>
      </c>
      <c r="EK96" s="212"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24.18</v>
      </c>
      <c r="EL96" s="212"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10.41</v>
      </c>
      <c r="EM96" s="212"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2.99</v>
      </c>
      <c r="EN96" s="212"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1.62</v>
      </c>
      <c r="EO96" s="212"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9.95</v>
      </c>
      <c r="EP96" s="212"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32.52</v>
      </c>
      <c r="EQ96" s="212"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13"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16.0871</v>
      </c>
      <c r="ES96" s="212"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12"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12"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12"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36.07</v>
      </c>
      <c r="EW96" s="212"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12.56</v>
      </c>
      <c r="EX96" s="212"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5.22</v>
      </c>
      <c r="EY96" s="212"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26.12</v>
      </c>
      <c r="EZ96" s="212"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4.13</v>
      </c>
      <c r="FA96" s="212"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3.01</v>
      </c>
      <c r="FB96" s="212"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42.58</v>
      </c>
      <c r="FC96" s="212"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13"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18.5271</v>
      </c>
      <c r="FE96" s="212"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12"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12"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12"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26.98</v>
      </c>
      <c r="FI96" s="212"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7.04</v>
      </c>
      <c r="FJ96" s="212"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11.8</v>
      </c>
      <c r="FK96" s="212"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10.22</v>
      </c>
      <c r="FL96" s="212"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1.5</v>
      </c>
      <c r="FM96" s="212"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12.41</v>
      </c>
      <c r="FN96" s="212"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11.45</v>
      </c>
      <c r="FO96" s="212"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13"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11.6286</v>
      </c>
      <c r="FQ96" s="212"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12"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12"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12"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1.51</v>
      </c>
      <c r="FU96" s="212"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10.69</v>
      </c>
      <c r="FV96" s="212"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6.59</v>
      </c>
      <c r="FW96" s="212"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10.47</v>
      </c>
      <c r="FX96" s="212"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29.3</v>
      </c>
      <c r="FY96" s="212"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1.63</v>
      </c>
      <c r="FZ96" s="212"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44.15</v>
      </c>
      <c r="GA96" s="212"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13"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14.9057</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24.05</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18.76</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8.5</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2.51</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1.84</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10.91</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24.19</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12.9657</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23.24</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20.03</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9.64</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2.92</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1.6</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8.89</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21.74</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12.58</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25.87</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11.38</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5.02</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21.42</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3.97</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2.91</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25.42</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13.7129</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21</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6.66</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10.82</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9.45</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1.48</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10.79</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9.86</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10.0086</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1.5</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9.83</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6.28</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9.66</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22.41</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1.6</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25.9</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11.0257</v>
      </c>
    </row>
    <row r="97" customFormat="false" ht="15" hidden="false" customHeight="true" outlineLevel="0" collapsed="false">
      <c r="A97" s="182" t="s">
        <v>311</v>
      </c>
      <c r="B97" s="183" t="s">
        <v>249</v>
      </c>
      <c r="C97" s="182" t="n">
        <v>3250</v>
      </c>
      <c r="D97" s="182"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82"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82"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82"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31.77</v>
      </c>
      <c r="H97" s="182"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9.53</v>
      </c>
      <c r="I97" s="182"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7.95</v>
      </c>
      <c r="J97" s="182"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16.97</v>
      </c>
      <c r="K97" s="182"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2.37</v>
      </c>
      <c r="L97" s="182"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6.13</v>
      </c>
      <c r="M97" s="182"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24.46</v>
      </c>
      <c r="N97" s="182"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24"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14.1686</v>
      </c>
      <c r="P97" s="182"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82"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82"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82"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33.33</v>
      </c>
      <c r="T97" s="182"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10.5</v>
      </c>
      <c r="U97" s="182"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6.93</v>
      </c>
      <c r="V97" s="182"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19.81</v>
      </c>
      <c r="W97" s="182"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2.84</v>
      </c>
      <c r="X97" s="182"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4.82</v>
      </c>
      <c r="Y97" s="182"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30.26</v>
      </c>
      <c r="Z97" s="182"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24"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15.4986</v>
      </c>
      <c r="AB97" s="182"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82"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82"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82"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30.24</v>
      </c>
      <c r="AF97" s="182"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8.65</v>
      </c>
      <c r="AG97" s="182"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9.11</v>
      </c>
      <c r="AH97" s="182"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14.45</v>
      </c>
      <c r="AI97" s="182"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2.01</v>
      </c>
      <c r="AJ97" s="182"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7.8</v>
      </c>
      <c r="AK97" s="182"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19.36</v>
      </c>
      <c r="AL97" s="182"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13.0886</v>
      </c>
      <c r="AN97" s="216"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6"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6"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6"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34.91</v>
      </c>
      <c r="AR97" s="216"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11.55</v>
      </c>
      <c r="AS97" s="216"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6.04</v>
      </c>
      <c r="AT97" s="216"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22.97</v>
      </c>
      <c r="AU97" s="216"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3.43</v>
      </c>
      <c r="AV97" s="216"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3.81</v>
      </c>
      <c r="AW97" s="216"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36.59</v>
      </c>
      <c r="AX97" s="216"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17.0429</v>
      </c>
      <c r="AZ97" s="216"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6"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6"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6"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28.75</v>
      </c>
      <c r="BD97" s="216"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7.85</v>
      </c>
      <c r="BE97" s="216"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10.43</v>
      </c>
      <c r="BF97" s="216"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12.23</v>
      </c>
      <c r="BG97" s="216"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1.73</v>
      </c>
      <c r="BH97" s="216"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9.92</v>
      </c>
      <c r="BI97" s="216"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15.06</v>
      </c>
      <c r="BJ97" s="216"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12.2814</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23.76</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8.85</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7.5</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14.93</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2.32</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5.72</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18.03</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11.5871</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24.59</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9.67</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6.59</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17.06</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2.76</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4.56</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20.85</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12.2971</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22.93</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8.09</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8.52</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12.95</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1.97</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7.14</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15.16</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10.9657</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25.39</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10.56</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5.78</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19.32</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3.32</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3.65</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23.47</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13.07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22.09</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7.38</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9.67</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11.15</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1.7</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8.87</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12.42</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10.4686</v>
      </c>
      <c r="DU97" s="217"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7"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7"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7"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32.86</v>
      </c>
      <c r="DY97" s="217"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22.57</v>
      </c>
      <c r="DZ97" s="217"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9.18</v>
      </c>
      <c r="EA97" s="217"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2.58</v>
      </c>
      <c r="EB97" s="217"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1.88</v>
      </c>
      <c r="EC97" s="217"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12.7</v>
      </c>
      <c r="ED97" s="217"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39.38</v>
      </c>
      <c r="EE97" s="217"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8"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17.3071</v>
      </c>
      <c r="EG97" s="217"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7"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7"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7"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31.31</v>
      </c>
      <c r="EK97" s="217"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24.45</v>
      </c>
      <c r="EL97" s="217"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10.51</v>
      </c>
      <c r="EM97" s="217"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3.02</v>
      </c>
      <c r="EN97" s="217"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1.63</v>
      </c>
      <c r="EO97" s="217"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10.05</v>
      </c>
      <c r="EP97" s="217"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32.91</v>
      </c>
      <c r="EQ97" s="217"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8"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16.2686</v>
      </c>
      <c r="ES97" s="217"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7"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7"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7"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36.51</v>
      </c>
      <c r="EW97" s="217"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12.69</v>
      </c>
      <c r="EX97" s="217"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5.27</v>
      </c>
      <c r="EY97" s="217"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26.42</v>
      </c>
      <c r="EZ97" s="217"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4.17</v>
      </c>
      <c r="FA97" s="217"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3.04</v>
      </c>
      <c r="FB97" s="217"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43.14</v>
      </c>
      <c r="FC97" s="217"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8"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18.7486</v>
      </c>
      <c r="FE97" s="217"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7"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7"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7"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27.29</v>
      </c>
      <c r="FI97" s="217"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7.11</v>
      </c>
      <c r="FJ97" s="217"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11.92</v>
      </c>
      <c r="FK97" s="217"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10.32</v>
      </c>
      <c r="FL97" s="217"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1.51</v>
      </c>
      <c r="FM97" s="217"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12.54</v>
      </c>
      <c r="FN97" s="217"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11.56</v>
      </c>
      <c r="FO97" s="217"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8"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11.75</v>
      </c>
      <c r="FQ97" s="217"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7"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7"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7"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1.52</v>
      </c>
      <c r="FU97" s="217"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10.8</v>
      </c>
      <c r="FV97" s="217"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6.65</v>
      </c>
      <c r="FW97" s="217"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10.57</v>
      </c>
      <c r="FX97" s="217"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29.64</v>
      </c>
      <c r="FY97" s="217"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1.64</v>
      </c>
      <c r="FZ97" s="217"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44.74</v>
      </c>
      <c r="GA97" s="217"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8"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15.08</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24.34</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18.97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8.59</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2.53</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1.85</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11.02</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24.49</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13.1129</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23.51</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20.25</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9.74</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2.95</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1.61</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8.98</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22.01</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12.7214</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26.19</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11.5</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5.07</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21.66</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4.01</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2.94</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25.75</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13.8743</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21.24</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6.73</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10.93</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9.54</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1.49</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10.9</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9.95</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10.1114</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1.51</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9.93</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6.34</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9.76</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22.67</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1.61</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26.25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11.1529</v>
      </c>
    </row>
    <row r="98" customFormat="false" ht="15" hidden="false" customHeight="true" outlineLevel="0" collapsed="false">
      <c r="A98" s="219" t="s">
        <v>312</v>
      </c>
      <c r="B98" s="227" t="s">
        <v>249</v>
      </c>
      <c r="C98" s="219" t="n">
        <v>3300</v>
      </c>
      <c r="D98" s="219"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19"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19"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19"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32.15</v>
      </c>
      <c r="H98" s="219"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9.63</v>
      </c>
      <c r="I98" s="219"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8.03</v>
      </c>
      <c r="J98" s="219"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17.14</v>
      </c>
      <c r="K98" s="219"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2.4</v>
      </c>
      <c r="L98" s="219"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6.19</v>
      </c>
      <c r="M98" s="219"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24.73</v>
      </c>
      <c r="N98" s="219"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24"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14.3243</v>
      </c>
      <c r="P98" s="219"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19"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19"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19"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33.73</v>
      </c>
      <c r="T98" s="219"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10.6</v>
      </c>
      <c r="U98" s="219"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7</v>
      </c>
      <c r="V98" s="219"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20.02</v>
      </c>
      <c r="W98" s="219"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2.86</v>
      </c>
      <c r="X98" s="219"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4.87</v>
      </c>
      <c r="Y98" s="219"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30.62</v>
      </c>
      <c r="Z98" s="219"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24"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15.6714</v>
      </c>
      <c r="AB98" s="219"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19"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19"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19"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30.6</v>
      </c>
      <c r="AF98" s="219"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8.74</v>
      </c>
      <c r="AG98" s="219"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9.2</v>
      </c>
      <c r="AH98" s="219"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14.59</v>
      </c>
      <c r="AI98" s="219"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2.03</v>
      </c>
      <c r="AJ98" s="219"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7.88</v>
      </c>
      <c r="AK98" s="219"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19.57</v>
      </c>
      <c r="AL98" s="219"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5"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13.23</v>
      </c>
      <c r="AN98" s="222"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22"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22"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22"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35.34</v>
      </c>
      <c r="AR98" s="222"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11.66</v>
      </c>
      <c r="AS98" s="222"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6.1</v>
      </c>
      <c r="AT98" s="222"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23.22</v>
      </c>
      <c r="AU98" s="222"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3.46</v>
      </c>
      <c r="AV98" s="222"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3.85</v>
      </c>
      <c r="AW98" s="222"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37.04</v>
      </c>
      <c r="AX98" s="222"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5"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17.2386</v>
      </c>
      <c r="AZ98" s="222"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22"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22"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22"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29.08</v>
      </c>
      <c r="BD98" s="222"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7.92</v>
      </c>
      <c r="BE98" s="222"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10.53</v>
      </c>
      <c r="BF98" s="222"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12.36</v>
      </c>
      <c r="BG98" s="222"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1.74</v>
      </c>
      <c r="BH98" s="222"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10.01</v>
      </c>
      <c r="BI98" s="222"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15.22</v>
      </c>
      <c r="BJ98" s="222"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5"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12.4086</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24.04</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8.94</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7.57</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15.09</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2.34</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5.77</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18.23</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11.7114</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24.88</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9.77</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6.65</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17.25</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2.79</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4.61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21.1</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12.4357</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23.2</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8.17</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8.61</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13.09</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1.99</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7.21</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15.32</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11.0843</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25.7</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10.66</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5.84</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19.53</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3.35</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3.69</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23.76</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13.2186</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22.34</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7.45</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9.76</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11.27</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1.72</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8.96</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12.55</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10.5786</v>
      </c>
      <c r="DU98" s="223"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23"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23"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23"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33.25</v>
      </c>
      <c r="DY98" s="223"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22.82</v>
      </c>
      <c r="DZ98" s="223"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9.27</v>
      </c>
      <c r="EA98" s="223"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2.61</v>
      </c>
      <c r="EB98" s="223"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1.9</v>
      </c>
      <c r="EC98" s="223"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12.83</v>
      </c>
      <c r="ED98" s="223"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39.87</v>
      </c>
      <c r="EE98" s="223"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8"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17.5071</v>
      </c>
      <c r="EG98" s="223"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23"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23"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23"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31.68</v>
      </c>
      <c r="EK98" s="223"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24.72</v>
      </c>
      <c r="EL98" s="223"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10.62</v>
      </c>
      <c r="EM98" s="223"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3.05</v>
      </c>
      <c r="EN98" s="223"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1.64</v>
      </c>
      <c r="EO98" s="223"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10.15</v>
      </c>
      <c r="EP98" s="223"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33.31</v>
      </c>
      <c r="EQ98" s="223"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8"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16.4529</v>
      </c>
      <c r="ES98" s="223"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23"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23"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23"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36.96</v>
      </c>
      <c r="EW98" s="223"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12.82</v>
      </c>
      <c r="EX98" s="223"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5.32</v>
      </c>
      <c r="EY98" s="223"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26.72</v>
      </c>
      <c r="EZ98" s="223"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4.21</v>
      </c>
      <c r="FA98" s="223"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3.07</v>
      </c>
      <c r="FB98" s="223"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43.7</v>
      </c>
      <c r="FC98" s="223"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8"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18.9714</v>
      </c>
      <c r="FE98" s="223"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23"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23"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23"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27.6</v>
      </c>
      <c r="FI98" s="223"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7.18</v>
      </c>
      <c r="FJ98" s="223"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12.04</v>
      </c>
      <c r="FK98" s="223"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10.42</v>
      </c>
      <c r="FL98" s="223"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1.52</v>
      </c>
      <c r="FM98" s="223"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12.66</v>
      </c>
      <c r="FN98" s="223"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11.68</v>
      </c>
      <c r="FO98" s="223"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8"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11.8714</v>
      </c>
      <c r="FQ98" s="223"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23"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23"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23"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1.54</v>
      </c>
      <c r="FU98" s="223"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10.91</v>
      </c>
      <c r="FV98" s="223"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6.72</v>
      </c>
      <c r="FW98" s="223"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10.68</v>
      </c>
      <c r="FX98" s="223"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29.99</v>
      </c>
      <c r="FY98" s="223"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1.66</v>
      </c>
      <c r="FZ98" s="223"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45.33</v>
      </c>
      <c r="GA98" s="223"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8"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15.2614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24.63</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19.17</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8.67</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2.56</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1.87</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11.13</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24.8</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13.2614</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23.79</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20.47</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9.83</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2.98</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1.62</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9.07</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22.27</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12.8614</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26.51</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11.61</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5.12</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21.9</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4.05</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2.97</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26.09</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14.0357</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21.48</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6.79</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11.04</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9.64</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1.5</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11.01</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10.05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10.2157</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1.52</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10.03</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6.4</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9.86</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22.93</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1.63</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26.59</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11.28</v>
      </c>
    </row>
    <row r="99" customFormat="false" ht="15" hidden="false" customHeight="true" outlineLevel="0" collapsed="false">
      <c r="A99" s="182" t="s">
        <v>313</v>
      </c>
      <c r="B99" s="183" t="s">
        <v>249</v>
      </c>
      <c r="C99" s="182" t="n">
        <v>3350</v>
      </c>
      <c r="D99" s="182"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82"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82"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82"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32.52</v>
      </c>
      <c r="H99" s="182"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9.72</v>
      </c>
      <c r="I99" s="182"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8.11</v>
      </c>
      <c r="J99" s="182"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17.32</v>
      </c>
      <c r="K99" s="182"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2.42</v>
      </c>
      <c r="L99" s="182"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6.25</v>
      </c>
      <c r="M99" s="182"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25</v>
      </c>
      <c r="N99" s="182"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24"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14.4771</v>
      </c>
      <c r="P99" s="182"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82"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82"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82"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34.13</v>
      </c>
      <c r="T99" s="182"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10.71</v>
      </c>
      <c r="U99" s="182"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7.07</v>
      </c>
      <c r="V99" s="182"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20.23</v>
      </c>
      <c r="W99" s="182"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2.89</v>
      </c>
      <c r="X99" s="182"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4.92</v>
      </c>
      <c r="Y99" s="182"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30.97</v>
      </c>
      <c r="Z99" s="182"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24"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15.8457</v>
      </c>
      <c r="AB99" s="182"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82"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82"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82"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30.95</v>
      </c>
      <c r="AF99" s="182"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8.82</v>
      </c>
      <c r="AG99" s="182"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9.29</v>
      </c>
      <c r="AH99" s="182"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14.74</v>
      </c>
      <c r="AI99" s="182"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2.05</v>
      </c>
      <c r="AJ99" s="182"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7.96</v>
      </c>
      <c r="AK99" s="182"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19.77</v>
      </c>
      <c r="AL99" s="182"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13.3686</v>
      </c>
      <c r="AN99" s="216"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6"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6"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6"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35.76</v>
      </c>
      <c r="AR99" s="216"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11.78</v>
      </c>
      <c r="AS99" s="216"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6.16</v>
      </c>
      <c r="AT99" s="216"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23.47</v>
      </c>
      <c r="AU99" s="216"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3.49</v>
      </c>
      <c r="AV99" s="216"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3.89</v>
      </c>
      <c r="AW99" s="216"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37.49</v>
      </c>
      <c r="AX99" s="216"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17.4343</v>
      </c>
      <c r="AZ99" s="216"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6"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6"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6"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29.41</v>
      </c>
      <c r="BD99" s="216"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8</v>
      </c>
      <c r="BE99" s="216"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10.64</v>
      </c>
      <c r="BF99" s="216"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12.48</v>
      </c>
      <c r="BG99" s="216"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1.76</v>
      </c>
      <c r="BH99" s="216"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10.11</v>
      </c>
      <c r="BI99" s="216"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15.37</v>
      </c>
      <c r="BJ99" s="216"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12.5386</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24.33</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9.03</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7.65</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15.24</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2.37</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5.83</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18.43</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11.84</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25.18</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9.87</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6.72</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17.43</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2.82</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4.65</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21.34</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12.5729</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23.47</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8.25</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8.69</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13.22</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2.01</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7.28</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15.48</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11.2</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26.01</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10.77</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5.89</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19.75</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3.38</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3.72</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24.05</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13.3671</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22.6</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7.53</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9.86</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11.38</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1.73</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9.05</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12.68</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10.69</v>
      </c>
      <c r="DU99" s="217"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7"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7"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7"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33.64</v>
      </c>
      <c r="DY99" s="217"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23.07</v>
      </c>
      <c r="DZ99" s="217"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9.37</v>
      </c>
      <c r="EA99" s="217"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2.63</v>
      </c>
      <c r="EB99" s="217"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1.92</v>
      </c>
      <c r="EC99" s="217"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12.96</v>
      </c>
      <c r="ED99" s="217"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40.37</v>
      </c>
      <c r="EE99" s="217"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8"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17.7086</v>
      </c>
      <c r="EG99" s="217"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7"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7"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7"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32.05</v>
      </c>
      <c r="EK99" s="217"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24.99</v>
      </c>
      <c r="EL99" s="217"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10.72</v>
      </c>
      <c r="EM99" s="217"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3.08</v>
      </c>
      <c r="EN99" s="217"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1.66</v>
      </c>
      <c r="EO99" s="217"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10.25</v>
      </c>
      <c r="EP99" s="217"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33.7</v>
      </c>
      <c r="EQ99" s="217"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8"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16.6357</v>
      </c>
      <c r="ES99" s="217"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7"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7"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7"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37.41</v>
      </c>
      <c r="EW99" s="217"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12.94</v>
      </c>
      <c r="EX99" s="217"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5.37</v>
      </c>
      <c r="EY99" s="217"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27.02</v>
      </c>
      <c r="EZ99" s="217"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4.25</v>
      </c>
      <c r="FA99" s="217"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3.1</v>
      </c>
      <c r="FB99" s="217"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44.26</v>
      </c>
      <c r="FC99" s="217"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8"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19.1929</v>
      </c>
      <c r="FE99" s="217"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7"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7"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7"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27.91</v>
      </c>
      <c r="FI99" s="217"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7.25</v>
      </c>
      <c r="FJ99" s="217"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12.16</v>
      </c>
      <c r="FK99" s="217"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10.53</v>
      </c>
      <c r="FL99" s="217"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1.53</v>
      </c>
      <c r="FM99" s="217"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12.79</v>
      </c>
      <c r="FN99" s="217"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11.79</v>
      </c>
      <c r="FO99" s="217"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8"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11.9943</v>
      </c>
      <c r="FQ99" s="217"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7"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7"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7"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1.55</v>
      </c>
      <c r="FU99" s="217"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11.01</v>
      </c>
      <c r="FV99" s="217"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6.79</v>
      </c>
      <c r="FW99" s="217"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10.78</v>
      </c>
      <c r="FX99" s="217"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30.33</v>
      </c>
      <c r="FY99" s="217"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1.67</v>
      </c>
      <c r="FZ99" s="217"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45.92</v>
      </c>
      <c r="GA99" s="217"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8"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15.4357</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24.92</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19.38</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8.76</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2.58</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1.89</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11.25</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25.11</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13.4129</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24.07</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20.7</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9.93</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3.01</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1.64</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9.16</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22.53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13.0057</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26.83</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11.73</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5.17</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22.15</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4.09</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2.99</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26.42</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14.1971</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21.72</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6.86</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11.15</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9.73</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1.52</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11.12</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10.15</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10.3214</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1.53</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10.13</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6.46</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9.95</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23.19</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1.64</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26.94</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11.4057</v>
      </c>
    </row>
    <row r="100" customFormat="false" ht="15" hidden="false" customHeight="true" outlineLevel="0" collapsed="false">
      <c r="A100" s="219" t="s">
        <v>314</v>
      </c>
      <c r="B100" s="222" t="s">
        <v>249</v>
      </c>
      <c r="C100" s="222" t="n">
        <v>3400</v>
      </c>
      <c r="D100" s="222"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22"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22"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22"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32.9</v>
      </c>
      <c r="H100" s="222"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9.82</v>
      </c>
      <c r="I100" s="222"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8.19</v>
      </c>
      <c r="J100" s="222"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17.5</v>
      </c>
      <c r="K100" s="222"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2.44</v>
      </c>
      <c r="L100" s="222"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6.31</v>
      </c>
      <c r="M100" s="222"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25.27</v>
      </c>
      <c r="N100" s="222"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14.6329</v>
      </c>
      <c r="P100" s="222"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22"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22"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22"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34.53</v>
      </c>
      <c r="T100" s="222"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10.81</v>
      </c>
      <c r="U100" s="222"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7.14</v>
      </c>
      <c r="V100" s="222"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20.45</v>
      </c>
      <c r="W100" s="222"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2.92</v>
      </c>
      <c r="X100" s="222"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4.97</v>
      </c>
      <c r="Y100" s="222"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31.33</v>
      </c>
      <c r="Z100" s="222"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16.0214</v>
      </c>
      <c r="AB100" s="222"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22"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22"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22"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31.31</v>
      </c>
      <c r="AF100" s="222"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8.91</v>
      </c>
      <c r="AG100" s="222"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9.38</v>
      </c>
      <c r="AH100" s="222"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14.89</v>
      </c>
      <c r="AI100" s="222"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2.07</v>
      </c>
      <c r="AJ100" s="222"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8.04</v>
      </c>
      <c r="AK100" s="222"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19.98</v>
      </c>
      <c r="AL100" s="222"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13.5114</v>
      </c>
      <c r="AN100" s="222"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22"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22"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22"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36.19</v>
      </c>
      <c r="AR100" s="222"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11.9</v>
      </c>
      <c r="AS100" s="222"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6.22</v>
      </c>
      <c r="AT100" s="222"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23.73</v>
      </c>
      <c r="AU100" s="222"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3.53</v>
      </c>
      <c r="AV100" s="222"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3.93</v>
      </c>
      <c r="AW100" s="222"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37.95</v>
      </c>
      <c r="AX100" s="222"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17.6357</v>
      </c>
      <c r="AZ100" s="222"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22"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22"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22"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29.74</v>
      </c>
      <c r="BD100" s="222"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8.08</v>
      </c>
      <c r="BE100" s="222"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10.74</v>
      </c>
      <c r="BF100" s="222"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12.61</v>
      </c>
      <c r="BG100" s="222"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1.77</v>
      </c>
      <c r="BH100" s="222"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10.21</v>
      </c>
      <c r="BI100" s="222"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15.53</v>
      </c>
      <c r="BJ100" s="222"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12.6686</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24.61</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9.12</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7.72</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15.4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2.39</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5.89</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18.63</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11.9657</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25.47</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9.97</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6.78</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17.61</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2.85</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4.7</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21.59</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12.71</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23.73</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8.33</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8.78</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13.35</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2.03</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7.36</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15.64</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11.3171</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26.32</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10.88</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5.95</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19.96</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3.42</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3.76</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24.34</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13.5186</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22.85</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7.6</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9.96</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11.49</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1.75</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9.14</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12.81</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10.8</v>
      </c>
      <c r="DU100" s="223"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23"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23"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23"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34.04</v>
      </c>
      <c r="DY100" s="223"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23.31</v>
      </c>
      <c r="DZ100" s="223"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9.46</v>
      </c>
      <c r="EA100" s="223"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2.66</v>
      </c>
      <c r="EB100" s="223"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1.94</v>
      </c>
      <c r="EC100" s="223"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13.09</v>
      </c>
      <c r="ED100" s="223"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40.87</v>
      </c>
      <c r="EE100" s="223"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8"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17.91</v>
      </c>
      <c r="EG100" s="223"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23"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23"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23"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32.42</v>
      </c>
      <c r="EK100" s="223"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25.27</v>
      </c>
      <c r="EL100" s="223"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10.83</v>
      </c>
      <c r="EM100" s="223"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3.11</v>
      </c>
      <c r="EN100" s="223"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1.67</v>
      </c>
      <c r="EO100" s="223"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10.35</v>
      </c>
      <c r="EP100" s="223"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34.1</v>
      </c>
      <c r="EQ100" s="223"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8"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16.8214</v>
      </c>
      <c r="ES100" s="223"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23"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23"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23"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37.86</v>
      </c>
      <c r="EW100" s="223"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13.07</v>
      </c>
      <c r="EX100" s="223"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5.43</v>
      </c>
      <c r="EY100" s="223"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27.32</v>
      </c>
      <c r="EZ100" s="223"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4.3</v>
      </c>
      <c r="FA100" s="223"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3.13</v>
      </c>
      <c r="FB100" s="223"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44.82</v>
      </c>
      <c r="FC100" s="223"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8"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19.4186</v>
      </c>
      <c r="FE100" s="223"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23"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23"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23"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28.22</v>
      </c>
      <c r="FI100" s="223"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7.33</v>
      </c>
      <c r="FJ100" s="223"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12.28</v>
      </c>
      <c r="FK100" s="223"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10.63</v>
      </c>
      <c r="FL100" s="223"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1.55</v>
      </c>
      <c r="FM100" s="223"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12.92</v>
      </c>
      <c r="FN100" s="223"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11.91</v>
      </c>
      <c r="FO100" s="223"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8"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12.12</v>
      </c>
      <c r="FQ100" s="223"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23"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23"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23"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1.56</v>
      </c>
      <c r="FU100" s="223"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11.12</v>
      </c>
      <c r="FV100" s="223"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6.85</v>
      </c>
      <c r="FW100" s="223"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10.89</v>
      </c>
      <c r="FX100" s="223"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30.68</v>
      </c>
      <c r="FY100" s="223"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1.68</v>
      </c>
      <c r="FZ100" s="223"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46.51</v>
      </c>
      <c r="GA100" s="223"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8"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15.6129</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25.21</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19.59</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8.84</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2.61</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1.9</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11.36</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25.42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13.5614</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24.35</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20.93</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10.03</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3.04</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1.65</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9.25</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22.8</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13.15</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27.16</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11.85</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5.22</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22.4</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4.13</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3.02</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26.76</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14.3629</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21.97</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6.93</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11.26</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9.83</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1.53</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11.23</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10.25</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10.4286</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1.54</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10.23</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6.53</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10.05</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23.46</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1.66</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27.29</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11.5371</v>
      </c>
    </row>
    <row r="101" customFormat="false" ht="15" hidden="false" customHeight="true" outlineLevel="0" collapsed="false">
      <c r="A101" s="182" t="s">
        <v>315</v>
      </c>
      <c r="B101" s="216" t="s">
        <v>249</v>
      </c>
      <c r="C101" s="216" t="n">
        <v>3450</v>
      </c>
      <c r="D101" s="216"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6"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6"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6"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33.28</v>
      </c>
      <c r="H101" s="216"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9.92</v>
      </c>
      <c r="I101" s="216"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8.27</v>
      </c>
      <c r="J101" s="216"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17.68</v>
      </c>
      <c r="K101" s="216"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2.47</v>
      </c>
      <c r="L101" s="216"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6.37</v>
      </c>
      <c r="M101" s="216"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25.55</v>
      </c>
      <c r="N101" s="216"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14.7914</v>
      </c>
      <c r="P101" s="216"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6"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6"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6"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34.94</v>
      </c>
      <c r="T101" s="216"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10.92</v>
      </c>
      <c r="U101" s="216"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7.21</v>
      </c>
      <c r="V101" s="216"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20.66</v>
      </c>
      <c r="W101" s="216"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2.95</v>
      </c>
      <c r="X101" s="216"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5.02</v>
      </c>
      <c r="Y101" s="216"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31.69</v>
      </c>
      <c r="Z101" s="216"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16.1986</v>
      </c>
      <c r="AB101" s="216"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6"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6"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6"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31.66</v>
      </c>
      <c r="AF101" s="216"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9</v>
      </c>
      <c r="AG101" s="216"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9.48</v>
      </c>
      <c r="AH101" s="216"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15.04</v>
      </c>
      <c r="AI101" s="216"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2.09</v>
      </c>
      <c r="AJ101" s="216"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8.12</v>
      </c>
      <c r="AK101" s="216"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20.19</v>
      </c>
      <c r="AL101" s="216"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13.6543</v>
      </c>
      <c r="AN101" s="216"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6"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6"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6"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36.62</v>
      </c>
      <c r="AR101" s="216"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12.01</v>
      </c>
      <c r="AS101" s="216"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6.28</v>
      </c>
      <c r="AT101" s="216"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23.98</v>
      </c>
      <c r="AU101" s="216"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3.56</v>
      </c>
      <c r="AV101" s="216"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3.97</v>
      </c>
      <c r="AW101" s="216"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38.4</v>
      </c>
      <c r="AX101" s="216"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17.8314</v>
      </c>
      <c r="AZ101" s="216"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6"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6"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6"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30.08</v>
      </c>
      <c r="BD101" s="216"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8.16</v>
      </c>
      <c r="BE101" s="216"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10.85</v>
      </c>
      <c r="BF101" s="216"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12.73</v>
      </c>
      <c r="BG101" s="216"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1.79</v>
      </c>
      <c r="BH101" s="216"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10.31</v>
      </c>
      <c r="BI101" s="216"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15.69</v>
      </c>
      <c r="BJ101" s="216"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12.8014</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24.89</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9.21</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7.8</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15.56</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2.41</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5.94</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18.83</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12.0914</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25.77</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10.06</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6.85</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17.8</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2.87</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4.74</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21.83</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12.8457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24.01</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8.41</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8.87</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13.49</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2.05</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7.43</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15.81</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11.4386</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26.63</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10.98</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6.01</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20.17</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3.45</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3.8</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24.64</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13.6686</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23.11</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7.67</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10.06</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11.61</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1.76</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9.23</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12.94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10.9114</v>
      </c>
      <c r="DU101" s="217"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7"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7"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7"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34.44</v>
      </c>
      <c r="DY101" s="217"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23.57</v>
      </c>
      <c r="DZ101" s="217"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9.55</v>
      </c>
      <c r="EA101" s="217"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2.68</v>
      </c>
      <c r="EB101" s="217"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1.96</v>
      </c>
      <c r="EC101" s="217"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13.22</v>
      </c>
      <c r="ED101" s="217"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41.37</v>
      </c>
      <c r="EE101" s="217"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8"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18.1129</v>
      </c>
      <c r="EG101" s="217"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7"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7"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7"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32.79</v>
      </c>
      <c r="EK101" s="217"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25.54</v>
      </c>
      <c r="EL101" s="217"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10.93</v>
      </c>
      <c r="EM101" s="217"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3.14</v>
      </c>
      <c r="EN101" s="217"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1.69</v>
      </c>
      <c r="EO101" s="217"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10.46</v>
      </c>
      <c r="EP101" s="217"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34.49</v>
      </c>
      <c r="EQ101" s="217"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8"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17.0057</v>
      </c>
      <c r="ES101" s="217"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7"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7"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7"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38.32</v>
      </c>
      <c r="EW101" s="217"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13.2</v>
      </c>
      <c r="EX101" s="217"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5.48</v>
      </c>
      <c r="EY101" s="217"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27.62</v>
      </c>
      <c r="EZ101" s="217"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4.34</v>
      </c>
      <c r="FA101" s="217"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3.16</v>
      </c>
      <c r="FB101" s="217"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45.39</v>
      </c>
      <c r="FC101" s="217"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8"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19.6443</v>
      </c>
      <c r="FE101" s="217"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7"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7"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7"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28.54</v>
      </c>
      <c r="FI101" s="217"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7.4</v>
      </c>
      <c r="FJ101" s="217"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12.4</v>
      </c>
      <c r="FK101" s="217"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10.74</v>
      </c>
      <c r="FL101" s="217"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1.56</v>
      </c>
      <c r="FM101" s="217"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13.05</v>
      </c>
      <c r="FN101" s="217"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12.03</v>
      </c>
      <c r="FO101" s="217"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8"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12.2457</v>
      </c>
      <c r="FQ101" s="217"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7"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7"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7"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1.58</v>
      </c>
      <c r="FU101" s="217"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11.23</v>
      </c>
      <c r="FV101" s="217"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6.92</v>
      </c>
      <c r="FW101" s="217"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11</v>
      </c>
      <c r="FX101" s="217"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31.03</v>
      </c>
      <c r="FY101" s="217"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1.7</v>
      </c>
      <c r="FZ101" s="217"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47.1</v>
      </c>
      <c r="GA101" s="217"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8"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15.7943</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25.51</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19.8</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8.93</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2.63</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1.92</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11.47</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25.73</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13.7129</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24.63</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21.15</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10.13</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3.07</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1.66</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9.34</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23.06</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13.2914</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27.48</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11.97</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5.27</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22.64</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4.17</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3.05</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27.09</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14.5243</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22.21</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7</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11.37</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9.93</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1.54</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11.34</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10.36</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10.5357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1.56</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10.33</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6.59</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10.15</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23.73</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1.67</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27.63</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11.6657</v>
      </c>
    </row>
    <row r="103" customFormat="false" ht="15" hidden="false" customHeight="true" outlineLevel="0" collapsed="false">
      <c r="A103" s="228" t="s">
        <v>316</v>
      </c>
      <c r="B103" s="228"/>
      <c r="C103" s="228"/>
      <c r="D103" s="228"/>
      <c r="E103" s="228"/>
      <c r="F103" s="228"/>
      <c r="G103" s="228"/>
      <c r="H103" s="228"/>
    </row>
    <row r="104" customFormat="false" ht="24.75" hidden="false" customHeight="true" outlineLevel="0" collapsed="false">
      <c r="A104" s="181" t="s">
        <v>317</v>
      </c>
      <c r="B104" s="181" t="s">
        <v>318</v>
      </c>
      <c r="C104" s="181" t="s">
        <v>38</v>
      </c>
      <c r="D104" s="181" t="s">
        <v>319</v>
      </c>
      <c r="E104" s="181" t="s">
        <v>320</v>
      </c>
      <c r="F104" s="181" t="s">
        <v>321</v>
      </c>
      <c r="G104" s="181" t="s">
        <v>322</v>
      </c>
      <c r="H104" s="181" t="s">
        <v>323</v>
      </c>
      <c r="I104" s="83" t="s">
        <v>324</v>
      </c>
      <c r="J104" s="101" t="s">
        <v>325</v>
      </c>
      <c r="K104" s="101" t="s">
        <v>326</v>
      </c>
      <c r="L104" s="101" t="s">
        <v>327</v>
      </c>
    </row>
    <row r="105" customFormat="false" ht="41.25" hidden="false" customHeight="true" outlineLevel="0" collapsed="false">
      <c r="A105" s="229" t="s">
        <v>328</v>
      </c>
      <c r="B105" s="230" t="n">
        <f aca="false">Calculator!$B$27</f>
        <v>52.7</v>
      </c>
      <c r="C105" s="231" t="str">
        <f aca="false">Calculator!$G$27</f>
        <v>Long wire – max performance</v>
      </c>
      <c r="D105" s="229" t="str">
        <f aca="false">IFERROR(INDEX(A36:A101,MATCH(MIN(O36:O101),O36:O101,0)),"")</f>
        <v>28:1</v>
      </c>
      <c r="E105" s="229" t="n">
        <f aca="false">IFERROR(ROUND(MIN(O36:O101),2),"")</f>
        <v>10.16</v>
      </c>
      <c r="F105" s="229" t="str">
        <f aca="false">IFERROR(INDEX({"4:1★","9:1★","16:1★","25:1★","36:1★","49:1★","64:1★"},MATCH(MIN(O36,O41,O48,O57,O68,O81,O96),INDEX(O$36:O$101,{1,6,13,22,33,46,61}),0)),"—")</f>
        <v>25:1★</v>
      </c>
      <c r="G105" s="229" t="n">
        <f aca="false">IFERROR(ROUND(MIN(O36,O41,O48,O57,O68,O81,O96),2),"—")</f>
        <v>10.21</v>
      </c>
      <c r="H105" s="229" t="str">
        <f aca="false">IFERROR(TEXT(MIN(D6:D16),"0")&amp;" – "&amp;TEXT(MAX(D6:D16),"0")&amp;" Ω","N/A")</f>
        <v>116 – 1613 Ω</v>
      </c>
      <c r="I105" s="232" t="str">
        <f aca="false">IFERROR(INDEX(A36:A101,MATCH(MIN(BX36:BX101),BX36:BX101,0)),"")</f>
        <v>28:1</v>
      </c>
      <c r="J105" s="72" t="n">
        <f aca="false">IFERROR(ROUND(MIN(BX36:BX101),2),"")</f>
        <v>8.4</v>
      </c>
      <c r="K105" s="72" t="str">
        <f aca="false">IFERROR(INDEX({"4:1★","9:1★","16:1★","25:1★","36:1★","49:1★","64:1★"},MATCH(MIN(BX36,BX41,BX48,BX57,BX68,BX81,BX96),INDEX(BX$36:BX$101,{1,6,13,22,33,46,61}),0)),"—")</f>
        <v>25:1★</v>
      </c>
      <c r="L105" s="72" t="n">
        <f aca="false">IFERROR(ROUND(MIN(BX36,BX41,BX48,BX57,BX68,BX81,BX96),2),"—")</f>
        <v>8.47</v>
      </c>
    </row>
    <row r="106" customFormat="false" ht="41.25" hidden="false" customHeight="true" outlineLevel="0" collapsed="false">
      <c r="A106" s="229" t="s">
        <v>329</v>
      </c>
      <c r="B106" s="230" t="n">
        <f aca="false">Calculator!$B$28</f>
        <v>52.6</v>
      </c>
      <c r="C106" s="231" t="str">
        <f aca="false">Calculator!$G$28</f>
        <v>Long wire – max performance</v>
      </c>
      <c r="D106" s="229" t="str">
        <f aca="false">IFERROR(INDEX(A36:A101,MATCH(MIN(AA36:AA101),AA36:AA101,0)),"")</f>
        <v>27:1</v>
      </c>
      <c r="E106" s="229" t="n">
        <f aca="false">IFERROR(ROUND(MIN(AA36:AA101),2),"")</f>
        <v>10.81</v>
      </c>
      <c r="F106" s="229" t="str">
        <f aca="false">IFERROR(INDEX({"4:1★","9:1★","16:1★","25:1★","36:1★","49:1★","64:1★"},MATCH(MIN(AA36,AA41,AA48,AA57,AA68,AA81,AA96),INDEX(AA$36:AA$101,{1,6,13,22,33,46,61}),0)),"—")</f>
        <v>25:1★</v>
      </c>
      <c r="G106" s="229" t="n">
        <f aca="false">IFERROR(ROUND(MIN(AA36,AA41,AA48,AA57,AA68,AA81,AA96),2),"—")</f>
        <v>10.83</v>
      </c>
      <c r="H106" s="229" t="str">
        <f aca="false">IFERROR(TEXT(MIN(E6:E16),"0")&amp;" – "&amp;TEXT(MAX(E6:E16),"0")&amp;" Ω","N/A")</f>
        <v>110 – 1358 Ω</v>
      </c>
      <c r="I106" s="232" t="str">
        <f aca="false">IFERROR(INDEX(A36:A101,MATCH(MIN(CJ36:CJ101),CJ36:CJ101,0)),"")</f>
        <v>28:1</v>
      </c>
      <c r="J106" s="72" t="n">
        <f aca="false">IFERROR(ROUND(MIN(CJ36:CJ101),2),"")</f>
        <v>8.7</v>
      </c>
      <c r="K106" s="72" t="str">
        <f aca="false">IFERROR(INDEX({"4:1★","9:1★","16:1★","25:1★","36:1★","49:1★","64:1★"},MATCH(MIN(CJ36,CJ41,CJ48,CJ57,CJ68,CJ81,CJ96),INDEX(CJ$36:CJ$101,{1,6,13,22,33,46,61}),0)),"—")</f>
        <v>25:1★</v>
      </c>
      <c r="L106" s="72" t="n">
        <f aca="false">IFERROR(ROUND(MIN(CJ36,CJ41,CJ48,CJ57,CJ68,CJ81,CJ96),2),"—")</f>
        <v>8.73</v>
      </c>
    </row>
    <row r="107" customFormat="false" ht="41.25" hidden="false" customHeight="true" outlineLevel="0" collapsed="false">
      <c r="A107" s="229" t="s">
        <v>330</v>
      </c>
      <c r="B107" s="230" t="n">
        <f aca="false">Calculator!$B$29</f>
        <v>52.8</v>
      </c>
      <c r="C107" s="231" t="str">
        <f aca="false">Calculator!$G$29</f>
        <v>Long wire – max performance</v>
      </c>
      <c r="D107" s="229" t="str">
        <f aca="false">IFERROR(INDEX(A36:A101,MATCH(MIN(AM36:AM101),AM36:AM101,0)),"")</f>
        <v>29:1</v>
      </c>
      <c r="E107" s="229" t="n">
        <f aca="false">IFERROR(ROUND(MIN(AM36:AM101),2),"")</f>
        <v>9.58</v>
      </c>
      <c r="F107" s="229" t="str">
        <f aca="false">IFERROR(INDEX({"4:1★","9:1★","16:1★","25:1★","36:1★","49:1★","64:1★"},MATCH(MIN(AM36,AM41,AM48,AM57,AM68,AM81,AM96),INDEX(AM$36:AM$101,{1,6,13,22,33,46,61}),0)),"—")</f>
        <v>25:1★</v>
      </c>
      <c r="G107" s="229" t="n">
        <f aca="false">IFERROR(ROUND(MIN(AM36,AM41,AM48,AM57,AM68,AM81,AM96),2),"—")</f>
        <v>9.67</v>
      </c>
      <c r="H107" s="229" t="str">
        <f aca="false">IFERROR(TEXT(MIN(F6:F16),"0")&amp;" – "&amp;TEXT(MAX(F6:F16),"0")&amp;" Ω","N/A")</f>
        <v>122 – 1893 Ω</v>
      </c>
      <c r="I107" s="232" t="str">
        <f aca="false">IFERROR(INDEX(A36:A101,MATCH(MIN(CV36:CV101),CV36:CV101,0)),"")</f>
        <v>29:1</v>
      </c>
      <c r="J107" s="72" t="n">
        <f aca="false">IFERROR(ROUND(MIN(CV36:CV101),2),"")</f>
        <v>8.11</v>
      </c>
      <c r="K107" s="72" t="str">
        <f aca="false">IFERROR(INDEX({"4:1★","9:1★","16:1★","25:1★","36:1★","49:1★","64:1★"},MATCH(MIN(CV36,CV41,CV48,CV57,CV68,CV81,CV96),INDEX(CV$36:CV$101,{1,6,13,22,33,46,61}),0)),"—")</f>
        <v>25:1★</v>
      </c>
      <c r="L107" s="72" t="n">
        <f aca="false">IFERROR(ROUND(MIN(CV36,CV41,CV48,CV57,CV68,CV81,CV96),2),"—")</f>
        <v>8.21</v>
      </c>
    </row>
    <row r="108" customFormat="false" ht="41.25" hidden="false" customHeight="true" outlineLevel="0" collapsed="false">
      <c r="A108" s="229" t="s">
        <v>331</v>
      </c>
      <c r="B108" s="230" t="n">
        <f aca="false">Calculator!$B$30</f>
        <v>52.5</v>
      </c>
      <c r="C108" s="231" t="str">
        <f aca="false">Calculator!$G$30</f>
        <v>Long wire – max performance</v>
      </c>
      <c r="D108" s="229" t="str">
        <f aca="false">IFERROR(INDEX(A36:A101,MATCH(MIN(AY36:AY101),AY36:AY101,0)),"")</f>
        <v>25:1★</v>
      </c>
      <c r="E108" s="229" t="n">
        <f aca="false">IFERROR(ROUND(MIN(AY36:AY101),2),"")</f>
        <v>11.48</v>
      </c>
      <c r="F108" s="229" t="str">
        <f aca="false">IFERROR(INDEX({"4:1★","9:1★","16:1★","25:1★","36:1★","49:1★","64:1★"},MATCH(MIN(AY36,AY41,AY48,AY57,AY68,AY81,AY96),INDEX(AY$36:AY$101,{1,6,13,22,33,46,61}),0)),"—")</f>
        <v>25:1★</v>
      </c>
      <c r="G108" s="229" t="n">
        <f aca="false">IFERROR(ROUND(MIN(AY36,AY41,AY48,AY57,AY68,AY81,AY96),2),"—")</f>
        <v>11.48</v>
      </c>
      <c r="H108" s="229" t="str">
        <f aca="false">IFERROR(TEXT(MIN(G6:G16),"0")&amp;" – "&amp;TEXT(MAX(G6:G16),"0")&amp;" Ω","N/A")</f>
        <v>99 – 1133 Ω</v>
      </c>
      <c r="I108" s="232" t="str">
        <f aca="false">IFERROR(INDEX(A36:A101,MATCH(MIN(DH36:DH101),DH36:DH101,0)),"")</f>
        <v>26:1</v>
      </c>
      <c r="J108" s="72" t="n">
        <f aca="false">IFERROR(ROUND(MIN(DH36:DH101),2),"")</f>
        <v>8.97</v>
      </c>
      <c r="K108" s="72" t="str">
        <f aca="false">IFERROR(INDEX({"4:1★","9:1★","16:1★","25:1★","36:1★","49:1★","64:1★"},MATCH(MIN(DH36,DH41,DH48,DH57,DH68,DH81,DH96),INDEX(DH$36:DH$101,{1,6,13,22,33,46,61}),0)),"—")</f>
        <v>25:1★</v>
      </c>
      <c r="L108" s="72" t="n">
        <f aca="false">IFERROR(ROUND(MIN(DH36,DH41,DH48,DH57,DH68,DH81,DH96),2),"—")</f>
        <v>8.98</v>
      </c>
    </row>
    <row r="109" customFormat="false" ht="41.25" hidden="false" customHeight="true" outlineLevel="0" collapsed="false">
      <c r="A109" s="229" t="s">
        <v>332</v>
      </c>
      <c r="B109" s="230" t="n">
        <f aca="false">Calculator!$B$31</f>
        <v>52.9</v>
      </c>
      <c r="C109" s="231" t="str">
        <f aca="false">Calculator!$G$31</f>
        <v>Long wire – max performance</v>
      </c>
      <c r="D109" s="229" t="str">
        <f aca="false">IFERROR(INDEX(A36:A101,MATCH(MIN(BK36:BK101),BK36:BK101,0)),"")</f>
        <v>29:1</v>
      </c>
      <c r="E109" s="229" t="n">
        <f aca="false">IFERROR(ROUND(MIN(BK36:BK101),2),"")</f>
        <v>9.13</v>
      </c>
      <c r="F109" s="229" t="str">
        <f aca="false">IFERROR(INDEX({"4:1★","9:1★","16:1★","25:1★","36:1★","49:1★","64:1★"},MATCH(MIN(BK36,BK41,BK48,BK57,BK68,BK81,BK96),INDEX(BK$36:BK$101,{1,6,13,22,33,46,61}),0)),"—")</f>
        <v>25:1★</v>
      </c>
      <c r="G109" s="229" t="n">
        <f aca="false">IFERROR(ROUND(MIN(BK36,BK41,BK48,BK57,BK68,BK81,BK96),2),"—")</f>
        <v>9.25</v>
      </c>
      <c r="H109" s="229" t="str">
        <f aca="false">IFERROR(TEXT(MIN(H6:H16),"0")&amp;" – "&amp;TEXT(MAX(H6:H16),"0")&amp;" Ω","N/A")</f>
        <v>130 – 2195 Ω</v>
      </c>
      <c r="I109" s="232" t="str">
        <f aca="false">IFERROR(INDEX(A36:A101,MATCH(MIN(DT36:DT101),DT36:DT101,0)),"")</f>
        <v>30:1</v>
      </c>
      <c r="J109" s="72" t="n">
        <f aca="false">IFERROR(ROUND(MIN(DT36:DT101),2),"")</f>
        <v>7.85</v>
      </c>
      <c r="K109" s="72" t="str">
        <f aca="false">IFERROR(INDEX({"4:1★","9:1★","16:1★","25:1★","36:1★","49:1★","64:1★"},MATCH(MIN(DT36,DT41,DT48,DT57,DT68,DT81,DT96),INDEX(DT$36:DT$101,{1,6,13,22,33,46,61}),0)),"—")</f>
        <v>25:1★</v>
      </c>
      <c r="L109" s="72" t="n">
        <f aca="false">IFERROR(ROUND(MIN(DT36,DT41,DT48,DT57,DT68,DT81,DT96),2),"—")</f>
        <v>7.98</v>
      </c>
    </row>
    <row r="110" customFormat="false" ht="41.25" hidden="false" customHeight="true" outlineLevel="0" collapsed="false">
      <c r="A110" s="233" t="s">
        <v>333</v>
      </c>
      <c r="B110" s="234" t="n">
        <f aca="false">Calculator!$B$32</f>
        <v>32.7</v>
      </c>
      <c r="C110" s="232" t="str">
        <f aca="false">Calculator!$G$32</f>
        <v>Excellent home station</v>
      </c>
      <c r="D110" s="233" t="str">
        <f aca="false">IFERROR(INDEX(A36:A101,MATCH(MIN(EF36:EF101),EF36:EF101,0)),"")</f>
        <v>25:1★</v>
      </c>
      <c r="E110" s="233" t="n">
        <f aca="false">IFERROR(ROUND(MIN(EF36:EF101),2),"")</f>
        <v>11.7</v>
      </c>
      <c r="F110" s="233" t="str">
        <f aca="false">IFERROR(INDEX({"4:1★","9:1★","16:1★","25:1★","36:1★","49:1★","64:1★"},MATCH(MIN(EF36,EF41,EF48,EF57,EF68,EF81,EF96),INDEX(BK$36:BK$101,{1,6,13,22,33,46,61}),0)),"—")</f>
        <v>—</v>
      </c>
      <c r="G110" s="233" t="n">
        <f aca="false">IFERROR(ROUND(MIN(EF36,EF41,EF48,EF57,EF68,EF81,EF96),2),"—")</f>
        <v>11.7</v>
      </c>
      <c r="H110" s="233" t="str">
        <f aca="false">IFERROR(TEXT(MIN(H6:H16),"0")&amp;" – "&amp;TEXT(MAX(H6:H16),"0")&amp;" Ω","N/A")</f>
        <v>130 – 2195 Ω</v>
      </c>
      <c r="I110" s="232" t="str">
        <f aca="false">IFERROR(INDEX(A36:A101,MATCH(MIN(GO36:GO101),GO36:GO101,0)),"")</f>
        <v>26:1</v>
      </c>
      <c r="J110" s="72" t="n">
        <f aca="false">IFERROR(ROUND(MIN(GO36:GO101),2),"")</f>
        <v>9.07</v>
      </c>
      <c r="K110" s="72" t="str">
        <f aca="false">IFERROR(INDEX({"4:1★","9:1★","16:1★","25:1★","36:1★","49:1★","64:1★"},MATCH(MIN(GO36,GO41,GO48,GO57,GO68,GO81,GO96),INDEX(DT$36:DT$101,{1,6,13,22,33,46,61}),0)),"—")</f>
        <v>—</v>
      </c>
      <c r="L110" s="72" t="n">
        <f aca="false">IFERROR(ROUND(MIN(GO36,GO41,GO48,GO57,GO68,GO81,GO96),2),"—")</f>
        <v>9.08</v>
      </c>
    </row>
    <row r="111" customFormat="false" ht="41.25" hidden="false" customHeight="true" outlineLevel="0" collapsed="false">
      <c r="A111" s="233" t="s">
        <v>334</v>
      </c>
      <c r="B111" s="234" t="n">
        <f aca="false">Calculator!$B$33</f>
        <v>32.8</v>
      </c>
      <c r="C111" s="232" t="str">
        <f aca="false">Calculator!$G$33</f>
        <v>Excellent home station</v>
      </c>
      <c r="D111" s="233" t="str">
        <f aca="false">IFERROR(INDEX(A36:A101,MATCH(MIN(ER36:ER101),ER36:ER101,0)),"")</f>
        <v>27:1</v>
      </c>
      <c r="E111" s="233" t="n">
        <f aca="false">IFERROR(ROUND(MIN(ER36:ER101),2),"")</f>
        <v>11.33</v>
      </c>
      <c r="F111" s="233" t="str">
        <f aca="false">IFERROR(INDEX({"4:1★","9:1★","16:1★","25:1★","36:1★","49:1★","64:1★"},MATCH(MIN(ER36,ER41,ER48,ER57,ER68,ER81,ER96),INDEX(BK$36:BK$101,{1,6,13,22,33,46,61}),0)),"—")</f>
        <v>—</v>
      </c>
      <c r="G111" s="233" t="n">
        <f aca="false">IFERROR(ROUND(MIN(ER36,ER41,ER48,ER57,ER68,ER81,ER96),2),"—")</f>
        <v>11.35</v>
      </c>
      <c r="H111" s="233" t="str">
        <f aca="false">IFERROR(TEXT(MIN(H6:H16),"0")&amp;" – "&amp;TEXT(MAX(H6:H16),"0")&amp;" Ω","N/A")</f>
        <v>130 – 2195 Ω</v>
      </c>
      <c r="I111" s="232" t="str">
        <f aca="false">IFERROR(INDEX(A36:A101,MATCH(MIN(HA36:HA101),HA36:HA101,0)),"")</f>
        <v>28:1</v>
      </c>
      <c r="J111" s="72" t="n">
        <f aca="false">IFERROR(ROUND(MIN(HA36:HA101),2),"")</f>
        <v>9</v>
      </c>
      <c r="K111" s="72" t="str">
        <f aca="false">IFERROR(INDEX({"4:1★","9:1★","16:1★","25:1★","36:1★","49:1★","64:1★"},MATCH(MIN(HA36,HA41,HA48,HA57,HA68,HA81,HA96),INDEX(DT$36:DT$101,{1,6,13,22,33,46,61}),0)),"—")</f>
        <v>—</v>
      </c>
      <c r="L111" s="72" t="n">
        <f aca="false">IFERROR(ROUND(MIN(HA36,HA41,HA48,HA57,HA68,HA81,HA96),2),"—")</f>
        <v>9.04</v>
      </c>
    </row>
    <row r="112" customFormat="false" ht="27.75" hidden="false" customHeight="true" outlineLevel="0" collapsed="false">
      <c r="A112" s="233" t="s">
        <v>335</v>
      </c>
      <c r="B112" s="234" t="n">
        <f aca="false">Calculator!$B$34</f>
        <v>52.4</v>
      </c>
      <c r="C112" s="232" t="str">
        <f aca="false">Calculator!$G$34</f>
        <v>Long wire – max performance</v>
      </c>
      <c r="D112" s="233" t="str">
        <f aca="false">IFERROR(INDEX(A36:A101,MATCH(MIN(FD36:FD101),FD36:FD101,0)),"")</f>
        <v>24:1</v>
      </c>
      <c r="E112" s="233" t="n">
        <f aca="false">IFERROR(ROUND(MIN(FD36:FD101),2),"")</f>
        <v>12.1</v>
      </c>
      <c r="F112" s="233" t="str">
        <f aca="false">IFERROR(INDEX({"4:1★","9:1★","16:1★","25:1★","36:1★","49:1★","64:1★"},MATCH(MIN(FD36,FD41,FD48,FD57,FD68,FD81,FD96),INDEX(BK$36:BK$101,{1,6,13,22,33,46,61}),0)),"—")</f>
        <v>—</v>
      </c>
      <c r="G112" s="233" t="n">
        <f aca="false">IFERROR(ROUND(MIN(FD36,FD41,FD48,FD57,FD68,FD81,FD96),2),"—")</f>
        <v>12.11</v>
      </c>
      <c r="H112" s="233" t="str">
        <f aca="false">IFERROR(TEXT(MIN(H6:H16),"0")&amp;" – "&amp;TEXT(MAX(H6:H16),"0")&amp;" Ω","N/A")</f>
        <v>130 – 2195 Ω</v>
      </c>
      <c r="I112" s="232" t="str">
        <f aca="false">IFERROR(INDEX(A36:A101,MATCH(MIN(HM36:HM101),HM36:HM101,0)),"")</f>
        <v>25:1★</v>
      </c>
      <c r="J112" s="72" t="n">
        <f aca="false">IFERROR(ROUND(MIN(HM36:HM101),2),"")</f>
        <v>9.2</v>
      </c>
      <c r="K112" s="72" t="str">
        <f aca="false">IFERROR(INDEX({"4:1★","9:1★","16:1★","25:1★","36:1★","49:1★","64:1★"},MATCH(MIN(HM36,HM41,HM48,HM57,HM68,HM81,HM96),INDEX(DT$36:DT$101,{1,6,13,22,33,46,61}),0)),"—")</f>
        <v>—</v>
      </c>
      <c r="L112" s="72" t="n">
        <f aca="false">IFERROR(ROUND(MIN(HM36,HM41,HM48,HM57,HM68,HM81,HM96),2),"—")</f>
        <v>9.2</v>
      </c>
    </row>
    <row r="113" customFormat="false" ht="41.25" hidden="false" customHeight="true" outlineLevel="0" collapsed="false">
      <c r="A113" s="233" t="s">
        <v>336</v>
      </c>
      <c r="B113" s="234" t="n">
        <f aca="false">Calculator!$B$35</f>
        <v>53</v>
      </c>
      <c r="C113" s="232" t="str">
        <f aca="false">Calculator!$G$35</f>
        <v>Long wire – max performance</v>
      </c>
      <c r="D113" s="233" t="str">
        <f aca="false">IFERROR(INDEX(A36:A101,MATCH(MIN(FP36:FP101),FP36:FP101,0)),"")</f>
        <v>30:1</v>
      </c>
      <c r="E113" s="233" t="n">
        <f aca="false">IFERROR(ROUND(MIN(FP36:FP101),2),"")</f>
        <v>8.82</v>
      </c>
      <c r="F113" s="233" t="str">
        <f aca="false">IFERROR(INDEX({"4:1★","9:1★","16:1★","25:1★","36:1★","49:1★","64:1★"},MATCH(MIN(FP36,FP41,FP48,FP57,FP68,FP81,FP96),INDEX(BK$36:BK$101,{1,6,13,22,33,46,61}),0)),"—")</f>
        <v>—</v>
      </c>
      <c r="G113" s="233" t="n">
        <f aca="false">IFERROR(ROUND(MIN(FP36,FP41,FP48,FP57,FP68,FP81,FP96),2),"—")</f>
        <v>8.96</v>
      </c>
      <c r="H113" s="233" t="str">
        <f aca="false">IFERROR(TEXT(MIN(H6:H16),"0")&amp;" – "&amp;TEXT(MAX(H6:H16),"0")&amp;" Ω","N/A")</f>
        <v>130 – 2195 Ω</v>
      </c>
      <c r="I113" s="232" t="str">
        <f aca="false">IFERROR(INDEX(A36:A101,MATCH(MIN(HY36:HY101),HY36:HY101,0)),"")</f>
        <v>30:1</v>
      </c>
      <c r="J113" s="72" t="n">
        <f aca="false">IFERROR(ROUND(MIN(HY36:HY101),2),"")</f>
        <v>7.66</v>
      </c>
      <c r="K113" s="72" t="str">
        <f aca="false">IFERROR(INDEX({"4:1★","9:1★","16:1★","25:1★","36:1★","49:1★","64:1★"},MATCH(MIN(HY36,HY41,HY48,HY57,HY68,HY81,HY96),INDEX(DT$36:DT$101,{1,6,13,22,33,46,61}),0)),"—")</f>
        <v>—</v>
      </c>
      <c r="L113" s="72" t="n">
        <f aca="false">IFERROR(ROUND(MIN(HY36,HY41,HY48,HY57,HY68,HY81,HY96),2),"—")</f>
        <v>7.78</v>
      </c>
    </row>
    <row r="114" customFormat="false" ht="27.75" hidden="false" customHeight="true" outlineLevel="0" collapsed="false">
      <c r="A114" s="233" t="s">
        <v>337</v>
      </c>
      <c r="B114" s="234" t="n">
        <f aca="false">Calculator!$B$36</f>
        <v>17.8</v>
      </c>
      <c r="C114" s="232" t="str">
        <f aca="false">Calculator!$G$36</f>
        <v>Portable / SOTA</v>
      </c>
      <c r="D114" s="233" t="str">
        <f aca="false">IFERROR(INDEX(A36:A101,MATCH(MIN(GB36:GB101),GB36:GB101,0)),"")</f>
        <v>25:1★</v>
      </c>
      <c r="E114" s="233" t="n">
        <f aca="false">IFERROR(ROUND(MIN(GB36:GB101),2),"")</f>
        <v>10.12</v>
      </c>
      <c r="F114" s="233" t="str">
        <f aca="false">IFERROR(INDEX({"4:1★","9:1★","16:1★","25:1★","36:1★","49:1★","64:1★"},MATCH(MIN(GB36,GB41,GB48,GB57,GB68,GB81,GB96),INDEX(BK$36:BK$101,{1,6,13,22,33,46,61}),0)),"—")</f>
        <v>—</v>
      </c>
      <c r="G114" s="233" t="n">
        <f aca="false">IFERROR(ROUND(MIN(GB36,GB41,GB48,GB57,GB68,GB81,GB96),2),"—")</f>
        <v>10.12</v>
      </c>
      <c r="H114" s="233" t="str">
        <f aca="false">IFERROR(TEXT(MIN(H6:H16),"0")&amp;" – "&amp;TEXT(MAX(H6:H16),"0")&amp;" Ω","N/A")</f>
        <v>130 – 2195 Ω</v>
      </c>
      <c r="I114" s="232" t="str">
        <f aca="false">IFERROR(INDEX(A36:A101,MATCH(MIN(IK36:IK101),IK36:IK101,0)),"")</f>
        <v>27:1</v>
      </c>
      <c r="J114" s="72" t="n">
        <f aca="false">IFERROR(ROUND(MIN(IK36:IK101),2),"")</f>
        <v>7.79</v>
      </c>
      <c r="K114" s="72" t="str">
        <f aca="false">IFERROR(INDEX({"4:1★","9:1★","16:1★","25:1★","36:1★","49:1★","64:1★"},MATCH(MIN(IK36,IK41,IK48,IK57,IK68,IK81,IK96),INDEX(DT$36:DT$101,{1,6,13,22,33,46,61}),0)),"—")</f>
        <v>—</v>
      </c>
      <c r="L114" s="72" t="n">
        <f aca="false">IFERROR(ROUND(MIN(IK36,IK41,IK48,IK57,IK68,IK81,IK96),2),"—")</f>
        <v>7.82</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5" t="s">
        <v>338</v>
      </c>
      <c r="B1" s="235" t="s">
        <v>339</v>
      </c>
      <c r="C1" s="235" t="s">
        <v>340</v>
      </c>
      <c r="D1" s="235" t="s">
        <v>341</v>
      </c>
      <c r="E1" s="235" t="s">
        <v>342</v>
      </c>
      <c r="F1" s="235" t="s">
        <v>343</v>
      </c>
    </row>
    <row r="2" customFormat="false" ht="13.5" hidden="false" customHeight="true" outlineLevel="0" collapsed="false">
      <c r="A2" s="72" t="s">
        <v>344</v>
      </c>
      <c r="B2" s="72" t="s">
        <v>345</v>
      </c>
      <c r="C2" s="72" t="n">
        <v>510</v>
      </c>
      <c r="D2" s="72" t="n">
        <v>29</v>
      </c>
      <c r="E2" s="72" t="n">
        <v>19</v>
      </c>
      <c r="F2" s="72" t="n">
        <v>7.5</v>
      </c>
    </row>
    <row r="3" customFormat="false" ht="13.5" hidden="false" customHeight="true" outlineLevel="0" collapsed="false">
      <c r="A3" s="72" t="s">
        <v>346</v>
      </c>
      <c r="B3" s="72" t="s">
        <v>345</v>
      </c>
      <c r="C3" s="72" t="n">
        <v>885</v>
      </c>
      <c r="D3" s="72" t="n">
        <v>35.6</v>
      </c>
      <c r="E3" s="72" t="n">
        <v>22.9</v>
      </c>
      <c r="F3" s="72" t="n">
        <v>12.7</v>
      </c>
    </row>
    <row r="4" customFormat="false" ht="13.5" hidden="false" customHeight="true" outlineLevel="0" collapsed="false">
      <c r="A4" s="72" t="s">
        <v>347</v>
      </c>
      <c r="B4" s="72" t="s">
        <v>345</v>
      </c>
      <c r="C4" s="72" t="n">
        <v>1075</v>
      </c>
      <c r="D4" s="72" t="n">
        <v>61</v>
      </c>
      <c r="E4" s="72" t="n">
        <v>35.6</v>
      </c>
      <c r="F4" s="72" t="n">
        <v>12.7</v>
      </c>
    </row>
    <row r="5" customFormat="false" ht="13.5" hidden="false" customHeight="true" outlineLevel="0" collapsed="false">
      <c r="A5" s="72" t="s">
        <v>348</v>
      </c>
      <c r="B5" s="72" t="s">
        <v>349</v>
      </c>
      <c r="C5" s="72" t="n">
        <v>800</v>
      </c>
      <c r="D5" s="72" t="n">
        <v>29</v>
      </c>
      <c r="E5" s="72" t="n">
        <v>19</v>
      </c>
      <c r="F5" s="72" t="n">
        <v>7.5</v>
      </c>
    </row>
    <row r="6" customFormat="false" ht="13.5" hidden="false" customHeight="true" outlineLevel="0" collapsed="false">
      <c r="A6" s="72" t="s">
        <v>350</v>
      </c>
      <c r="B6" s="72" t="s">
        <v>349</v>
      </c>
      <c r="C6" s="72" t="n">
        <v>1390</v>
      </c>
      <c r="D6" s="72" t="n">
        <v>35.6</v>
      </c>
      <c r="E6" s="72" t="n">
        <v>22.9</v>
      </c>
      <c r="F6" s="72" t="n">
        <v>12.7</v>
      </c>
    </row>
    <row r="7" customFormat="false" ht="13.5" hidden="false" customHeight="true" outlineLevel="0" collapsed="false">
      <c r="A7" s="72" t="s">
        <v>351</v>
      </c>
      <c r="B7" s="72" t="s">
        <v>349</v>
      </c>
      <c r="C7" s="72" t="n">
        <v>1800</v>
      </c>
      <c r="D7" s="72" t="n">
        <v>61</v>
      </c>
      <c r="E7" s="72" t="n">
        <v>35.6</v>
      </c>
      <c r="F7" s="72" t="n">
        <v>12.7</v>
      </c>
    </row>
    <row r="8" customFormat="false" ht="13.5" hidden="false" customHeight="true" outlineLevel="0" collapsed="false">
      <c r="A8" s="72" t="s">
        <v>352</v>
      </c>
      <c r="B8" s="72" t="s">
        <v>353</v>
      </c>
      <c r="C8" s="72" t="n">
        <v>175</v>
      </c>
      <c r="D8" s="72" t="n">
        <v>29</v>
      </c>
      <c r="E8" s="72" t="n">
        <v>19</v>
      </c>
      <c r="F8" s="72" t="n">
        <v>7.5</v>
      </c>
    </row>
    <row r="9" customFormat="false" ht="13.5" hidden="false" customHeight="true" outlineLevel="0" collapsed="false">
      <c r="A9" s="72" t="s">
        <v>354</v>
      </c>
      <c r="B9" s="72" t="s">
        <v>353</v>
      </c>
      <c r="C9" s="72" t="n">
        <v>225</v>
      </c>
      <c r="D9" s="72" t="n">
        <v>35.6</v>
      </c>
      <c r="E9" s="72" t="n">
        <v>22.9</v>
      </c>
      <c r="F9" s="72" t="n">
        <v>12.7</v>
      </c>
    </row>
    <row r="10" customFormat="false" ht="13.5" hidden="false" customHeight="true" outlineLevel="0" collapsed="false">
      <c r="A10" s="72" t="s">
        <v>355</v>
      </c>
      <c r="B10" s="72" t="s">
        <v>353</v>
      </c>
      <c r="C10" s="72" t="n">
        <v>300</v>
      </c>
      <c r="D10" s="72" t="n">
        <v>61</v>
      </c>
      <c r="E10" s="72" t="n">
        <v>35.6</v>
      </c>
      <c r="F10" s="72" t="n">
        <v>12.7</v>
      </c>
    </row>
    <row r="11" customFormat="false" ht="13.5" hidden="false" customHeight="true" outlineLevel="0" collapsed="false">
      <c r="A11" s="72" t="s">
        <v>356</v>
      </c>
      <c r="B11" s="72" t="s">
        <v>357</v>
      </c>
      <c r="C11" s="72" t="n">
        <v>79.3</v>
      </c>
      <c r="D11" s="72" t="n">
        <v>29</v>
      </c>
      <c r="E11" s="72" t="n">
        <v>19</v>
      </c>
      <c r="F11" s="72" t="n">
        <v>7.5</v>
      </c>
    </row>
    <row r="12" customFormat="false" ht="13.5" hidden="false" customHeight="true" outlineLevel="0" collapsed="false">
      <c r="A12" s="72" t="s">
        <v>358</v>
      </c>
      <c r="B12" s="72" t="s">
        <v>357</v>
      </c>
      <c r="C12" s="72" t="n">
        <v>140</v>
      </c>
      <c r="D12" s="72" t="n">
        <v>35.6</v>
      </c>
      <c r="E12" s="72" t="n">
        <v>22.9</v>
      </c>
      <c r="F12" s="72" t="n">
        <v>12.7</v>
      </c>
    </row>
    <row r="13" customFormat="false" ht="13.5" hidden="false" customHeight="true" outlineLevel="0" collapsed="false">
      <c r="A13" s="72" t="s">
        <v>359</v>
      </c>
      <c r="B13" s="72" t="s">
        <v>357</v>
      </c>
      <c r="C13" s="72" t="n">
        <v>170</v>
      </c>
      <c r="D13" s="72" t="n">
        <v>61</v>
      </c>
      <c r="E13" s="72" t="n">
        <v>35.6</v>
      </c>
      <c r="F13" s="72" t="n">
        <v>12.7</v>
      </c>
    </row>
    <row r="14" customFormat="false" ht="13.5" hidden="false" customHeight="true" outlineLevel="0" collapsed="false">
      <c r="A14" s="72" t="s">
        <v>360</v>
      </c>
      <c r="B14" s="72" t="s">
        <v>361</v>
      </c>
      <c r="C14" s="72" t="n">
        <v>11</v>
      </c>
      <c r="D14" s="72" t="n">
        <v>33</v>
      </c>
      <c r="E14" s="72" t="n">
        <v>19.8</v>
      </c>
      <c r="F14" s="72" t="n">
        <v>11.1</v>
      </c>
    </row>
    <row r="15" customFormat="false" ht="13.5" hidden="false" customHeight="true" outlineLevel="0" collapsed="false">
      <c r="A15" s="72" t="s">
        <v>117</v>
      </c>
      <c r="B15" s="72" t="s">
        <v>361</v>
      </c>
      <c r="C15" s="72" t="n">
        <v>12</v>
      </c>
      <c r="D15" s="72" t="n">
        <v>50.8</v>
      </c>
      <c r="E15" s="72" t="n">
        <v>31.8</v>
      </c>
      <c r="F15" s="72" t="n">
        <v>14</v>
      </c>
    </row>
    <row r="16" customFormat="false" ht="13.5" hidden="false" customHeight="true" outlineLevel="0" collapsed="false">
      <c r="A16" s="72" t="s">
        <v>362</v>
      </c>
      <c r="B16" s="72" t="s">
        <v>363</v>
      </c>
      <c r="C16" s="72" t="n">
        <v>9.6</v>
      </c>
      <c r="D16" s="72" t="n">
        <v>33</v>
      </c>
      <c r="E16" s="72" t="n">
        <v>19.8</v>
      </c>
      <c r="F16" s="72" t="n">
        <v>11.1</v>
      </c>
    </row>
    <row r="17" customFormat="false" ht="13.5" hidden="false" customHeight="true" outlineLevel="0" collapsed="false">
      <c r="A17" s="72" t="s">
        <v>364</v>
      </c>
      <c r="B17" s="72" t="s">
        <v>363</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7</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2026-05-27T23:13:30Z</dcterms:modified>
  <cp:revision>162</cp:revision>
  <dc:subject/>
  <dc:title/>
</cp:coreProperties>
</file>

<file path=docProps/custom.xml><?xml version="1.0" encoding="utf-8"?>
<Properties xmlns="http://schemas.openxmlformats.org/officeDocument/2006/custom-properties" xmlns:vt="http://schemas.openxmlformats.org/officeDocument/2006/docPropsVTypes"/>
</file>